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harovanl\Desktop\Лимиты 2018\2019\"/>
    </mc:Choice>
  </mc:AlternateContent>
  <bookViews>
    <workbookView xWindow="615" yWindow="120" windowWidth="15480" windowHeight="8835" tabRatio="666" activeTab="3"/>
  </bookViews>
  <sheets>
    <sheet name="тепло бюдж." sheetId="22" r:id="rId1"/>
    <sheet name="ГВС" sheetId="25" r:id="rId2"/>
    <sheet name="вода бюдж." sheetId="21" r:id="rId3"/>
    <sheet name="стоки бюдж." sheetId="20" r:id="rId4"/>
    <sheet name="электр.бюдж." sheetId="23" r:id="rId5"/>
  </sheets>
  <definedNames>
    <definedName name="_xlnm.Print_Area" localSheetId="2">'вода бюдж.'!$A$1:$O$41</definedName>
    <definedName name="_xlnm.Print_Area" localSheetId="3">'стоки бюдж.'!$A$1:$P$41</definedName>
    <definedName name="_xlnm.Print_Area" localSheetId="0">'тепло бюдж.'!$A$1:$O$46</definedName>
    <definedName name="_xlnm.Print_Area" localSheetId="4">электр.бюдж.!$A$1:$S$49</definedName>
  </definedNames>
  <calcPr calcId="152511"/>
</workbook>
</file>

<file path=xl/calcChain.xml><?xml version="1.0" encoding="utf-8"?>
<calcChain xmlns="http://schemas.openxmlformats.org/spreadsheetml/2006/main">
  <c r="O19" i="20" l="1"/>
  <c r="M26" i="23" l="1"/>
  <c r="K26" i="23"/>
  <c r="J26" i="23"/>
  <c r="H26" i="23"/>
  <c r="G26" i="23"/>
  <c r="E26" i="23"/>
  <c r="D26" i="23"/>
  <c r="B26" i="23"/>
  <c r="O25" i="23"/>
  <c r="N25" i="23"/>
  <c r="O24" i="23"/>
  <c r="N24" i="23"/>
  <c r="O23" i="23"/>
  <c r="N23" i="23"/>
  <c r="N26" i="23" l="1"/>
  <c r="O26" i="23"/>
  <c r="B28" i="22" l="1"/>
  <c r="N20" i="22"/>
  <c r="N39" i="22"/>
  <c r="O20" i="22"/>
  <c r="O15" i="23"/>
  <c r="O16" i="23"/>
  <c r="O38" i="23" l="1"/>
  <c r="O39" i="23"/>
  <c r="N39" i="23"/>
  <c r="N38" i="23"/>
  <c r="N35" i="23"/>
  <c r="O35" i="23"/>
  <c r="O21" i="23"/>
  <c r="O20" i="23"/>
  <c r="O19" i="23"/>
  <c r="O18" i="23"/>
  <c r="O17" i="23"/>
  <c r="N15" i="23"/>
  <c r="M26" i="20" l="1"/>
  <c r="AD21" i="25" l="1"/>
  <c r="AD20" i="25"/>
  <c r="J41" i="22" l="1"/>
  <c r="J40" i="22"/>
  <c r="J38" i="22"/>
  <c r="J37" i="22"/>
  <c r="J26" i="22"/>
  <c r="J25" i="22"/>
  <c r="J24" i="22"/>
  <c r="J23" i="22"/>
  <c r="J22" i="22"/>
  <c r="J21" i="22"/>
  <c r="J20" i="22"/>
  <c r="Y32" i="25"/>
  <c r="Y29" i="25"/>
  <c r="Y24" i="25"/>
  <c r="Y23" i="25"/>
  <c r="Y19" i="25"/>
  <c r="Y18" i="25"/>
  <c r="R35" i="25"/>
  <c r="R32" i="25"/>
  <c r="R29" i="25"/>
  <c r="R28" i="25"/>
  <c r="R27" i="25"/>
  <c r="R24" i="25"/>
  <c r="R23" i="25"/>
  <c r="R19" i="25"/>
  <c r="R18" i="25"/>
  <c r="K32" i="25"/>
  <c r="K29" i="25"/>
  <c r="K24" i="25"/>
  <c r="K23" i="25"/>
  <c r="K19" i="25"/>
  <c r="K18" i="25"/>
  <c r="D32" i="25"/>
  <c r="D29" i="25"/>
  <c r="D24" i="25"/>
  <c r="D23" i="25"/>
  <c r="D19" i="25"/>
  <c r="D18" i="25"/>
  <c r="AB32" i="25"/>
  <c r="AB24" i="25"/>
  <c r="AB23" i="25"/>
  <c r="AB19" i="25"/>
  <c r="AB18" i="25"/>
  <c r="U35" i="25"/>
  <c r="U32" i="25"/>
  <c r="U24" i="25"/>
  <c r="U23" i="25"/>
  <c r="U19" i="25"/>
  <c r="U18" i="25"/>
  <c r="N32" i="25"/>
  <c r="N24" i="25"/>
  <c r="N23" i="25"/>
  <c r="N19" i="25"/>
  <c r="N18" i="25"/>
  <c r="G32" i="25"/>
  <c r="G18" i="25"/>
  <c r="G19" i="25"/>
  <c r="G23" i="25"/>
  <c r="G24" i="25"/>
  <c r="AB29" i="25"/>
  <c r="U29" i="25"/>
  <c r="U28" i="25"/>
  <c r="U27" i="25"/>
  <c r="N29" i="25"/>
  <c r="G29" i="25"/>
  <c r="E26" i="25"/>
  <c r="D30" i="21" l="1"/>
  <c r="Y26" i="25"/>
  <c r="D26" i="25"/>
  <c r="J39" i="22"/>
  <c r="K33" i="23" l="1"/>
  <c r="H33" i="23"/>
  <c r="E33" i="23"/>
  <c r="B33" i="23"/>
  <c r="N32" i="23"/>
  <c r="M33" i="23"/>
  <c r="N31" i="23"/>
  <c r="J33" i="23"/>
  <c r="G33" i="23"/>
  <c r="K33" i="20"/>
  <c r="H33" i="20"/>
  <c r="G33" i="20"/>
  <c r="E33" i="20"/>
  <c r="B33" i="20"/>
  <c r="N32" i="20"/>
  <c r="J33" i="20"/>
  <c r="O32" i="20"/>
  <c r="N31" i="20"/>
  <c r="M33" i="20"/>
  <c r="K36" i="20"/>
  <c r="H36" i="20"/>
  <c r="E36" i="20"/>
  <c r="B36" i="20"/>
  <c r="N35" i="20"/>
  <c r="N34" i="20"/>
  <c r="M36" i="20"/>
  <c r="J36" i="20"/>
  <c r="K30" i="20"/>
  <c r="H30" i="20"/>
  <c r="E30" i="20"/>
  <c r="B30" i="20"/>
  <c r="N29" i="20"/>
  <c r="N28" i="20"/>
  <c r="N27" i="20"/>
  <c r="G30" i="20"/>
  <c r="D30" i="20"/>
  <c r="K26" i="20"/>
  <c r="H26" i="20"/>
  <c r="E26" i="20"/>
  <c r="B26" i="20"/>
  <c r="N24" i="20"/>
  <c r="N23" i="20"/>
  <c r="N22" i="20"/>
  <c r="N21" i="20"/>
  <c r="N20" i="20"/>
  <c r="N19" i="20"/>
  <c r="N18" i="20"/>
  <c r="N26" i="20" l="1"/>
  <c r="N33" i="23"/>
  <c r="O31" i="23"/>
  <c r="D33" i="23"/>
  <c r="O33" i="23" s="1"/>
  <c r="N33" i="20"/>
  <c r="N30" i="20"/>
  <c r="B37" i="20"/>
  <c r="O31" i="20"/>
  <c r="H37" i="20"/>
  <c r="J30" i="20"/>
  <c r="D33" i="20"/>
  <c r="O33" i="20" s="1"/>
  <c r="O20" i="20"/>
  <c r="O21" i="20"/>
  <c r="K37" i="20"/>
  <c r="D36" i="20"/>
  <c r="O23" i="20"/>
  <c r="E37" i="20"/>
  <c r="N36" i="20"/>
  <c r="O32" i="23"/>
  <c r="D26" i="20"/>
  <c r="O24" i="20"/>
  <c r="G36" i="20"/>
  <c r="O22" i="20"/>
  <c r="O29" i="20"/>
  <c r="J26" i="20"/>
  <c r="M30" i="20"/>
  <c r="O28" i="20"/>
  <c r="G26" i="20"/>
  <c r="O27" i="20"/>
  <c r="O35" i="20"/>
  <c r="O34" i="20"/>
  <c r="G37" i="20" l="1"/>
  <c r="O30" i="20"/>
  <c r="M37" i="20"/>
  <c r="O36" i="20"/>
  <c r="N37" i="20"/>
  <c r="J37" i="20"/>
  <c r="D37" i="20"/>
  <c r="O37" i="20" l="1"/>
  <c r="B33" i="21"/>
  <c r="K33" i="21" l="1"/>
  <c r="H33" i="21"/>
  <c r="G33" i="21"/>
  <c r="E33" i="21"/>
  <c r="N32" i="21"/>
  <c r="K36" i="21"/>
  <c r="H36" i="21"/>
  <c r="E36" i="21"/>
  <c r="B36" i="21"/>
  <c r="N35" i="21"/>
  <c r="N34" i="21"/>
  <c r="N31" i="21"/>
  <c r="M33" i="21"/>
  <c r="J33" i="21"/>
  <c r="D33" i="21"/>
  <c r="K30" i="21"/>
  <c r="H30" i="21"/>
  <c r="E30" i="21"/>
  <c r="B30" i="21"/>
  <c r="N29" i="21"/>
  <c r="N28" i="21"/>
  <c r="N27" i="21"/>
  <c r="J30" i="21"/>
  <c r="K26" i="21"/>
  <c r="H26" i="21"/>
  <c r="E26" i="21"/>
  <c r="B26" i="21"/>
  <c r="N24" i="21"/>
  <c r="N23" i="21"/>
  <c r="O23" i="21"/>
  <c r="N22" i="21"/>
  <c r="N21" i="21"/>
  <c r="N20" i="21"/>
  <c r="O20" i="21"/>
  <c r="N19" i="21"/>
  <c r="N18" i="21"/>
  <c r="J26" i="21"/>
  <c r="L33" i="25"/>
  <c r="E33" i="25"/>
  <c r="L30" i="25"/>
  <c r="E30" i="25"/>
  <c r="E37" i="25" s="1"/>
  <c r="Z33" i="25"/>
  <c r="Z30" i="25"/>
  <c r="W33" i="25"/>
  <c r="S33" i="25"/>
  <c r="S30" i="25"/>
  <c r="P33" i="25"/>
  <c r="P30" i="25"/>
  <c r="I33" i="25"/>
  <c r="B33" i="25"/>
  <c r="AF32" i="25"/>
  <c r="AC32" i="25"/>
  <c r="AD32" i="25"/>
  <c r="Z36" i="25"/>
  <c r="W36" i="25"/>
  <c r="S36" i="25"/>
  <c r="P36" i="25"/>
  <c r="L36" i="25"/>
  <c r="I36" i="25"/>
  <c r="E36" i="25"/>
  <c r="B36" i="25"/>
  <c r="AF35" i="25"/>
  <c r="AD35" i="25"/>
  <c r="V35" i="25"/>
  <c r="AF34" i="25"/>
  <c r="AD34" i="25"/>
  <c r="AF31" i="25"/>
  <c r="AD31" i="25"/>
  <c r="R33" i="25"/>
  <c r="W30" i="25"/>
  <c r="I30" i="25"/>
  <c r="B30" i="25"/>
  <c r="AF29" i="25"/>
  <c r="AD29" i="25"/>
  <c r="AC29" i="25"/>
  <c r="O29" i="25"/>
  <c r="AF28" i="25"/>
  <c r="AD28" i="25"/>
  <c r="V28" i="25"/>
  <c r="O28" i="25"/>
  <c r="H28" i="25"/>
  <c r="AF27" i="25"/>
  <c r="AF30" i="25" s="1"/>
  <c r="AD27" i="25"/>
  <c r="U30" i="25"/>
  <c r="K30" i="25"/>
  <c r="Z26" i="25"/>
  <c r="Z37" i="25" s="1"/>
  <c r="W26" i="25"/>
  <c r="S26" i="25"/>
  <c r="P26" i="25"/>
  <c r="L26" i="25"/>
  <c r="I26" i="25"/>
  <c r="B26" i="25"/>
  <c r="AF24" i="25"/>
  <c r="AD24" i="25"/>
  <c r="AE24" i="25"/>
  <c r="AF23" i="25"/>
  <c r="AD23" i="25"/>
  <c r="AC23" i="25"/>
  <c r="AF22" i="25"/>
  <c r="AD22" i="25"/>
  <c r="AF21" i="25"/>
  <c r="AC21" i="25"/>
  <c r="O21" i="25"/>
  <c r="AF20" i="25"/>
  <c r="V20" i="25"/>
  <c r="AF19" i="25"/>
  <c r="AD19" i="25"/>
  <c r="O19" i="25"/>
  <c r="AF18" i="25"/>
  <c r="AD18" i="25"/>
  <c r="V18" i="25"/>
  <c r="K39" i="22"/>
  <c r="H39" i="22"/>
  <c r="E39" i="22"/>
  <c r="B39" i="22"/>
  <c r="N38" i="22"/>
  <c r="B37" i="25" l="1"/>
  <c r="P37" i="25"/>
  <c r="AD33" i="25"/>
  <c r="S37" i="25"/>
  <c r="N33" i="21"/>
  <c r="W37" i="25"/>
  <c r="I37" i="25"/>
  <c r="L37" i="25"/>
  <c r="O22" i="25"/>
  <c r="O31" i="25"/>
  <c r="O33" i="25" s="1"/>
  <c r="Y33" i="25"/>
  <c r="AE32" i="25"/>
  <c r="V32" i="25"/>
  <c r="AF33" i="25"/>
  <c r="AB33" i="25"/>
  <c r="U33" i="25"/>
  <c r="O32" i="25"/>
  <c r="N26" i="21"/>
  <c r="H37" i="21"/>
  <c r="E37" i="21"/>
  <c r="K37" i="21"/>
  <c r="N30" i="21"/>
  <c r="G36" i="21"/>
  <c r="O29" i="21"/>
  <c r="M36" i="21"/>
  <c r="O32" i="21"/>
  <c r="O22" i="21"/>
  <c r="B37" i="21"/>
  <c r="D36" i="21"/>
  <c r="N36" i="21"/>
  <c r="M26" i="21"/>
  <c r="G26" i="21"/>
  <c r="D26" i="21"/>
  <c r="O24" i="21"/>
  <c r="G30" i="21"/>
  <c r="O28" i="21"/>
  <c r="J36" i="21"/>
  <c r="J37" i="21" s="1"/>
  <c r="O21" i="21"/>
  <c r="M30" i="21"/>
  <c r="O31" i="21"/>
  <c r="O19" i="21"/>
  <c r="O34" i="21"/>
  <c r="O18" i="21"/>
  <c r="O27" i="21"/>
  <c r="O35" i="21"/>
  <c r="H32" i="25"/>
  <c r="Y36" i="25"/>
  <c r="AD36" i="25"/>
  <c r="K33" i="25"/>
  <c r="AC20" i="25"/>
  <c r="H22" i="25"/>
  <c r="AC24" i="25"/>
  <c r="AC28" i="25"/>
  <c r="AH28" i="25" s="1"/>
  <c r="H29" i="25"/>
  <c r="H31" i="25"/>
  <c r="AG31" i="25"/>
  <c r="O34" i="25"/>
  <c r="AB36" i="25"/>
  <c r="AG35" i="25"/>
  <c r="AG32" i="25"/>
  <c r="AE27" i="25"/>
  <c r="O20" i="25"/>
  <c r="AD26" i="25"/>
  <c r="O23" i="25"/>
  <c r="H18" i="25"/>
  <c r="V22" i="25"/>
  <c r="H23" i="25"/>
  <c r="V23" i="25"/>
  <c r="O24" i="25"/>
  <c r="AG18" i="25"/>
  <c r="AE20" i="25"/>
  <c r="AG22" i="25"/>
  <c r="AG24" i="25"/>
  <c r="AG20" i="25"/>
  <c r="AB30" i="25"/>
  <c r="N26" i="25"/>
  <c r="AC18" i="25"/>
  <c r="AG19" i="25"/>
  <c r="V19" i="25"/>
  <c r="AE22" i="25"/>
  <c r="AC22" i="25"/>
  <c r="H27" i="25"/>
  <c r="H30" i="25" s="1"/>
  <c r="V27" i="25"/>
  <c r="AG29" i="25"/>
  <c r="V31" i="25"/>
  <c r="K36" i="25"/>
  <c r="U36" i="25"/>
  <c r="AF36" i="25"/>
  <c r="N36" i="25"/>
  <c r="AC35" i="25"/>
  <c r="H35" i="25"/>
  <c r="V29" i="25"/>
  <c r="AF26" i="25"/>
  <c r="V21" i="25"/>
  <c r="K26" i="25"/>
  <c r="AG23" i="25"/>
  <c r="D30" i="25"/>
  <c r="O27" i="25"/>
  <c r="O30" i="25" s="1"/>
  <c r="AD30" i="25"/>
  <c r="AE31" i="25"/>
  <c r="AC31" i="25"/>
  <c r="H34" i="25"/>
  <c r="R36" i="25"/>
  <c r="AE19" i="25"/>
  <c r="AG21" i="25"/>
  <c r="H19" i="25"/>
  <c r="AE23" i="25"/>
  <c r="V24" i="25"/>
  <c r="AC19" i="25"/>
  <c r="H20" i="25"/>
  <c r="AE21" i="25"/>
  <c r="AC27" i="25"/>
  <c r="AG27" i="25"/>
  <c r="AE29" i="25"/>
  <c r="R30" i="25"/>
  <c r="Y30" i="25"/>
  <c r="AC34" i="25"/>
  <c r="AG34" i="25"/>
  <c r="D36" i="25"/>
  <c r="O18" i="25"/>
  <c r="AE18" i="25"/>
  <c r="H24" i="25"/>
  <c r="U26" i="25"/>
  <c r="V34" i="25"/>
  <c r="V36" i="25" s="1"/>
  <c r="AB26" i="25"/>
  <c r="G30" i="25"/>
  <c r="N30" i="25"/>
  <c r="AE34" i="25"/>
  <c r="G36" i="25"/>
  <c r="G26" i="25"/>
  <c r="R26" i="25"/>
  <c r="O35" i="25"/>
  <c r="AE35" i="25"/>
  <c r="O38" i="22"/>
  <c r="AC36" i="25" l="1"/>
  <c r="AG36" i="25"/>
  <c r="G37" i="25"/>
  <c r="V30" i="25"/>
  <c r="AC30" i="25"/>
  <c r="AH22" i="25"/>
  <c r="AF37" i="25"/>
  <c r="AE33" i="25"/>
  <c r="AB37" i="25"/>
  <c r="V33" i="25"/>
  <c r="AH23" i="25"/>
  <c r="N37" i="25"/>
  <c r="AH29" i="25"/>
  <c r="H36" i="25"/>
  <c r="K37" i="25"/>
  <c r="D37" i="25"/>
  <c r="R37" i="25"/>
  <c r="U37" i="25"/>
  <c r="Y37" i="25"/>
  <c r="AH32" i="25"/>
  <c r="AD37" i="25"/>
  <c r="O26" i="21"/>
  <c r="O33" i="21"/>
  <c r="O36" i="21"/>
  <c r="N37" i="21"/>
  <c r="D37" i="21"/>
  <c r="G37" i="21"/>
  <c r="M37" i="21"/>
  <c r="O30" i="21"/>
  <c r="AE30" i="25"/>
  <c r="O26" i="25"/>
  <c r="AH31" i="25"/>
  <c r="AH33" i="25" s="1"/>
  <c r="AC33" i="25"/>
  <c r="AH21" i="25"/>
  <c r="AG33" i="25"/>
  <c r="H33" i="25"/>
  <c r="O36" i="25"/>
  <c r="AG30" i="25"/>
  <c r="AH20" i="25"/>
  <c r="V26" i="25"/>
  <c r="AE26" i="25"/>
  <c r="AH24" i="25"/>
  <c r="AE36" i="25"/>
  <c r="AG26" i="25"/>
  <c r="AH18" i="25"/>
  <c r="AC26" i="25"/>
  <c r="H26" i="25"/>
  <c r="AH19" i="25"/>
  <c r="AH27" i="25"/>
  <c r="AH30" i="25" s="1"/>
  <c r="AH35" i="25"/>
  <c r="AH34" i="25"/>
  <c r="AC37" i="25" l="1"/>
  <c r="V37" i="25"/>
  <c r="O37" i="25"/>
  <c r="AG37" i="25"/>
  <c r="H37" i="25"/>
  <c r="AE37" i="25"/>
  <c r="O37" i="21"/>
  <c r="AH36" i="25"/>
  <c r="AH26" i="25"/>
  <c r="M39" i="22"/>
  <c r="N21" i="23"/>
  <c r="N17" i="23"/>
  <c r="N18" i="23"/>
  <c r="N37" i="23"/>
  <c r="N36" i="23"/>
  <c r="N29" i="23"/>
  <c r="N28" i="23"/>
  <c r="N27" i="23"/>
  <c r="AH37" i="25" l="1"/>
  <c r="M28" i="22"/>
  <c r="J28" i="22"/>
  <c r="G28" i="22"/>
  <c r="D28" i="22"/>
  <c r="D22" i="23"/>
  <c r="G22" i="23"/>
  <c r="O26" i="22"/>
  <c r="O28" i="22" l="1"/>
  <c r="O36" i="23"/>
  <c r="O34" i="23"/>
  <c r="O27" i="23"/>
  <c r="O29" i="23"/>
  <c r="O28" i="23"/>
  <c r="O37" i="23"/>
  <c r="M30" i="23"/>
  <c r="J30" i="23"/>
  <c r="G30" i="23"/>
  <c r="G40" i="23" s="1"/>
  <c r="D30" i="23"/>
  <c r="D40" i="23" l="1"/>
  <c r="K36" i="22"/>
  <c r="H36" i="22"/>
  <c r="E36" i="22"/>
  <c r="B36" i="22"/>
  <c r="N37" i="22"/>
  <c r="O37" i="22"/>
  <c r="O39" i="22" s="1"/>
  <c r="G39" i="22"/>
  <c r="D39" i="22"/>
  <c r="N29" i="22" l="1"/>
  <c r="O29" i="22"/>
  <c r="L40" i="23"/>
  <c r="O41" i="22"/>
  <c r="M22" i="23" l="1"/>
  <c r="M40" i="23" s="1"/>
  <c r="J22" i="23"/>
  <c r="M32" i="22"/>
  <c r="M33" i="22"/>
  <c r="M34" i="22"/>
  <c r="M35" i="22"/>
  <c r="J40" i="23" l="1"/>
  <c r="O22" i="23"/>
  <c r="O40" i="23" s="1"/>
  <c r="M36" i="22"/>
  <c r="K42" i="22" l="1"/>
  <c r="K28" i="22" l="1"/>
  <c r="K43" i="22" s="1"/>
  <c r="H28" i="22"/>
  <c r="E28" i="22"/>
  <c r="B22" i="23" l="1"/>
  <c r="D42" i="22" l="1"/>
  <c r="D36" i="22"/>
  <c r="O40" i="22"/>
  <c r="O30" i="22"/>
  <c r="O25" i="22"/>
  <c r="O24" i="22"/>
  <c r="O23" i="22"/>
  <c r="O22" i="22"/>
  <c r="O21" i="22"/>
  <c r="N40" i="22"/>
  <c r="M42" i="22"/>
  <c r="M43" i="22" s="1"/>
  <c r="J42" i="22"/>
  <c r="J36" i="22"/>
  <c r="G42" i="22"/>
  <c r="G36" i="22"/>
  <c r="H42" i="22"/>
  <c r="H43" i="22" s="1"/>
  <c r="E42" i="22"/>
  <c r="E43" i="22" s="1"/>
  <c r="B42" i="22"/>
  <c r="B43" i="22" s="1"/>
  <c r="N16" i="23"/>
  <c r="N19" i="23"/>
  <c r="N20" i="23"/>
  <c r="B30" i="23"/>
  <c r="E30" i="23"/>
  <c r="H30" i="23"/>
  <c r="K30" i="23"/>
  <c r="K22" i="23"/>
  <c r="I40" i="23"/>
  <c r="H22" i="23"/>
  <c r="H40" i="23" s="1"/>
  <c r="F40" i="23"/>
  <c r="E22" i="23"/>
  <c r="C40" i="23"/>
  <c r="N31" i="22"/>
  <c r="N30" i="22"/>
  <c r="N26" i="22"/>
  <c r="N25" i="22"/>
  <c r="N24" i="22"/>
  <c r="N23" i="22"/>
  <c r="N22" i="22"/>
  <c r="N21" i="22"/>
  <c r="O36" i="22" l="1"/>
  <c r="K40" i="23"/>
  <c r="E40" i="23"/>
  <c r="N30" i="23"/>
  <c r="B40" i="23"/>
  <c r="G43" i="22"/>
  <c r="J43" i="22"/>
  <c r="D43" i="22"/>
  <c r="N36" i="22"/>
  <c r="N42" i="22"/>
  <c r="O42" i="22"/>
  <c r="N22" i="23"/>
  <c r="O43" i="22" l="1"/>
  <c r="N40" i="23"/>
  <c r="N43" i="22"/>
</calcChain>
</file>

<file path=xl/sharedStrings.xml><?xml version="1.0" encoding="utf-8"?>
<sst xmlns="http://schemas.openxmlformats.org/spreadsheetml/2006/main" count="294" uniqueCount="100">
  <si>
    <t>Городская библиотека (Победы 31)</t>
  </si>
  <si>
    <t>Детская библиотека (Победы 33)</t>
  </si>
  <si>
    <t>Бассейн "Дельфин"</t>
  </si>
  <si>
    <t>Дом Культуры</t>
  </si>
  <si>
    <t>Дом Спорта</t>
  </si>
  <si>
    <t>ИТОГО:</t>
  </si>
  <si>
    <t>Потребители электроэнергии финансируемые из бюджета</t>
  </si>
  <si>
    <t>1 квартал</t>
  </si>
  <si>
    <t>2 квартал</t>
  </si>
  <si>
    <t>3 квартал</t>
  </si>
  <si>
    <t>4 квартал</t>
  </si>
  <si>
    <t>год</t>
  </si>
  <si>
    <t>тариф, руб.</t>
  </si>
  <si>
    <t>сумма, тыс.руб.</t>
  </si>
  <si>
    <t>тыс.Кв.ч</t>
  </si>
  <si>
    <t>Глава администрации МО "Светогорское</t>
  </si>
  <si>
    <t>Центр досуга "Заря"</t>
  </si>
  <si>
    <t>УТВЕРЖДАЮ:</t>
  </si>
  <si>
    <t>м3</t>
  </si>
  <si>
    <t>отопление, Гкал</t>
  </si>
  <si>
    <t>Администрация (Победы 22)</t>
  </si>
  <si>
    <t>Администрация (Победы 20)</t>
  </si>
  <si>
    <t xml:space="preserve">городское поселение" </t>
  </si>
  <si>
    <t>Приложение № 4</t>
  </si>
  <si>
    <t>к постановлению администрации</t>
  </si>
  <si>
    <t>Уличное освещение г.Светогорска</t>
  </si>
  <si>
    <t>Администрация (пос.Лесогорский, Школьный пер. 2)</t>
  </si>
  <si>
    <t>Лосевская библиотека и Дом Культуры</t>
  </si>
  <si>
    <t>Библиотека пос.Лесогорский</t>
  </si>
  <si>
    <t>Уличное освещение пос.Лесогорский (ООО "РКС-энерго")</t>
  </si>
  <si>
    <t>МО "Светогорское городское поселение"</t>
  </si>
  <si>
    <t>Итого по администрации</t>
  </si>
  <si>
    <t>Итого по администрации МО "Светогорское городское поселение"</t>
  </si>
  <si>
    <t>ВСЕГО:</t>
  </si>
  <si>
    <t>__________________ С.В. Давыдов</t>
  </si>
  <si>
    <t>Потребители водоотведения финансируемые из бюджета</t>
  </si>
  <si>
    <t>Потребители водопотребления финансируемые из бюджета</t>
  </si>
  <si>
    <t xml:space="preserve"> </t>
  </si>
  <si>
    <t xml:space="preserve"> МО "Светогорское городское поселение",</t>
  </si>
  <si>
    <t>МУ "Бюро административно-хозяйственного обеспечения"</t>
  </si>
  <si>
    <t>МУ "Бюро администртивно-хозяйственного обеспечения"</t>
  </si>
  <si>
    <t>Итого по МБУ "КСК г.Светогорск"</t>
  </si>
  <si>
    <t>Лосевская библиотека и Дом культуры (ОАО ПСК")</t>
  </si>
  <si>
    <t>1043.,18</t>
  </si>
  <si>
    <t>Дом культуры</t>
  </si>
  <si>
    <t>Администрация (Поб.22)</t>
  </si>
  <si>
    <t>Детская библиотека</t>
  </si>
  <si>
    <t>Гараж МУ "БАХО"</t>
  </si>
  <si>
    <t>Итого по МУ "БАХО"</t>
  </si>
  <si>
    <t>Городская библиотека (Победы, 31)</t>
  </si>
  <si>
    <t>Детская библиотека (Победы, 33)</t>
  </si>
  <si>
    <t>Администрация (Победы, 22)</t>
  </si>
  <si>
    <t>Администрация (Победы, 20)</t>
  </si>
  <si>
    <t>Администрация (пос.Лесогорский, Школьный пер. , 2)</t>
  </si>
  <si>
    <t>Библиотека пгт. Лесогорский</t>
  </si>
  <si>
    <t>Приложение № 1</t>
  </si>
  <si>
    <t>городское поселение"</t>
  </si>
  <si>
    <t>________________________ С. В. Давыдов</t>
  </si>
  <si>
    <t>Потребители теплоэнергии финансируемые из бюджета</t>
  </si>
  <si>
    <t>Общая сумма, тыс.руб.</t>
  </si>
  <si>
    <t xml:space="preserve">к постановлению администрации </t>
  </si>
  <si>
    <t xml:space="preserve">Глава администрации МО "Светогорское </t>
  </si>
  <si>
    <t>_________________С.В. Давыдов</t>
  </si>
  <si>
    <t>УТВЕРЖДАЮ :</t>
  </si>
  <si>
    <t>компонент на ТЭ, Гкал</t>
  </si>
  <si>
    <t>компонент на теплоноситель, куб.м</t>
  </si>
  <si>
    <t>Приложение № 2</t>
  </si>
  <si>
    <t>Приложение №3</t>
  </si>
  <si>
    <t>Приложение № 5</t>
  </si>
  <si>
    <t>Начальник сектора экономического развития и муниципальных закупок</t>
  </si>
  <si>
    <t>Лимиты потребления горячего водоснабжения муниципальными учреждениями</t>
  </si>
  <si>
    <t>Лимиты потребления тепловой энергии муниципальными учреждениями</t>
  </si>
  <si>
    <t>Лимиты потребления электрической энергии муниципальными учреждениями</t>
  </si>
  <si>
    <t>Красноармейская 3</t>
  </si>
  <si>
    <t>Итого по ОУИ МО "Светогорское городское поселение"</t>
  </si>
  <si>
    <t>Лимиты водопотребления муниципальными учреждениями</t>
  </si>
  <si>
    <t>Лимиты водоотведения муниципальными учреждениями</t>
  </si>
  <si>
    <t xml:space="preserve">МО "Светогорское городское поселение"  </t>
  </si>
  <si>
    <t xml:space="preserve">МО "Светогорское городское поселение" </t>
  </si>
  <si>
    <t xml:space="preserve">                     МО "Светогорское городское поселение" </t>
  </si>
  <si>
    <t xml:space="preserve">                      МО "Светогорское городское поселение" </t>
  </si>
  <si>
    <t>Потребители горячего водоснабжения финансируемые из бюджета</t>
  </si>
  <si>
    <t xml:space="preserve">___________________________________Н.Л.Захарова </t>
  </si>
  <si>
    <t>№             от                    года</t>
  </si>
  <si>
    <t>№             от           года</t>
  </si>
  <si>
    <t>№          от           года</t>
  </si>
  <si>
    <t>№                от          года</t>
  </si>
  <si>
    <t>№             от             года</t>
  </si>
  <si>
    <t>Уличное освещение п.Правдино (ОАО "ПСК")</t>
  </si>
  <si>
    <t xml:space="preserve">Уличное освещение городского парка г.Светогорск </t>
  </si>
  <si>
    <t>Уличное освещение пос.Лесогорский, дер.Лосево (ОАО "ПСК")</t>
  </si>
  <si>
    <t xml:space="preserve">Начальник сектора экономического развития и муниципальных закупок______________Н.Л.Захарова </t>
  </si>
  <si>
    <t>"_____" ____________________ 2018 г.</t>
  </si>
  <si>
    <t>на 2019 год</t>
  </si>
  <si>
    <t>"______"_________2018 г</t>
  </si>
  <si>
    <t xml:space="preserve"> на 2019 год </t>
  </si>
  <si>
    <t>"____" _______________ 2018 г.</t>
  </si>
  <si>
    <t xml:space="preserve"> на 2019 год</t>
  </si>
  <si>
    <t xml:space="preserve">"____" _______________ 2018 г.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</si>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</sst>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0"/>
      <name val="Arial Cyr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10"/>
      <name val="Arial Cyr"/>
      <charset val="204"/>
    </font>
    <font>
      <i/>
      <sz val="11"/>
      <name val="Arial Cyr"/>
      <charset val="204"/>
    </font>
    <font>
      <i/>
      <sz val="9"/>
      <name val="Arial Cyr"/>
      <charset val="204"/>
    </font>
    <font>
      <sz val="10"/>
      <color rgb="FFFF000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2" fillId="0" borderId="0" xfId="0" applyFont="1"/>
    <xf numFmtId="0" fontId="3" fillId="0" borderId="0" xfId="0" applyFont="1"/>
    <xf numFmtId="2" fontId="2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4" fontId="5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0" fontId="6" fillId="0" borderId="0" xfId="0" applyFont="1"/>
    <xf numFmtId="2" fontId="3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0" fillId="0" borderId="0" xfId="0" applyNumberFormat="1"/>
    <xf numFmtId="0" fontId="8" fillId="0" borderId="0" xfId="0" applyFont="1"/>
    <xf numFmtId="0" fontId="2" fillId="0" borderId="10" xfId="0" applyFont="1" applyFill="1" applyBorder="1" applyAlignment="1">
      <alignment vertical="center" wrapText="1"/>
    </xf>
    <xf numFmtId="0" fontId="1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10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" fontId="19" fillId="0" borderId="14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4" fontId="19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20" fillId="0" borderId="0" xfId="0" applyFont="1"/>
    <xf numFmtId="0" fontId="19" fillId="0" borderId="0" xfId="0" applyFont="1"/>
    <xf numFmtId="0" fontId="2" fillId="0" borderId="10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left"/>
    </xf>
    <xf numFmtId="4" fontId="22" fillId="0" borderId="14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4" fontId="22" fillId="0" borderId="4" xfId="0" applyNumberFormat="1" applyFont="1" applyBorder="1" applyAlignment="1">
      <alignment horizontal="center" vertical="center" wrapText="1"/>
    </xf>
    <xf numFmtId="0" fontId="23" fillId="0" borderId="0" xfId="0" applyFont="1"/>
    <xf numFmtId="0" fontId="25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17" fillId="2" borderId="0" xfId="0" applyFont="1" applyFill="1"/>
    <xf numFmtId="0" fontId="19" fillId="0" borderId="8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4" fontId="24" fillId="3" borderId="14" xfId="0" applyNumberFormat="1" applyFont="1" applyFill="1" applyBorder="1" applyAlignment="1">
      <alignment horizontal="center" vertical="center"/>
    </xf>
    <xf numFmtId="4" fontId="24" fillId="3" borderId="1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 wrapText="1"/>
    </xf>
    <xf numFmtId="4" fontId="24" fillId="3" borderId="4" xfId="0" applyNumberFormat="1" applyFont="1" applyFill="1" applyBorder="1" applyAlignment="1">
      <alignment horizontal="center" vertical="center"/>
    </xf>
    <xf numFmtId="4" fontId="25" fillId="3" borderId="14" xfId="0" applyNumberFormat="1" applyFont="1" applyFill="1" applyBorder="1" applyAlignment="1">
      <alignment horizontal="center" vertical="center"/>
    </xf>
    <xf numFmtId="4" fontId="25" fillId="3" borderId="1" xfId="0" applyNumberFormat="1" applyFont="1" applyFill="1" applyBorder="1" applyAlignment="1">
      <alignment horizontal="center" vertical="center"/>
    </xf>
    <xf numFmtId="4" fontId="19" fillId="3" borderId="14" xfId="0" applyNumberFormat="1" applyFont="1" applyFill="1" applyBorder="1" applyAlignment="1">
      <alignment horizontal="center" vertical="center"/>
    </xf>
    <xf numFmtId="4" fontId="19" fillId="3" borderId="1" xfId="0" applyNumberFormat="1" applyFont="1" applyFill="1" applyBorder="1" applyAlignment="1">
      <alignment horizontal="center" vertical="center"/>
    </xf>
    <xf numFmtId="4" fontId="19" fillId="3" borderId="19" xfId="0" applyNumberFormat="1" applyFont="1" applyFill="1" applyBorder="1" applyAlignment="1">
      <alignment horizontal="center" vertical="center"/>
    </xf>
    <xf numFmtId="4" fontId="19" fillId="3" borderId="4" xfId="0" applyNumberFormat="1" applyFont="1" applyFill="1" applyBorder="1" applyAlignment="1">
      <alignment horizontal="center" vertical="center"/>
    </xf>
    <xf numFmtId="4" fontId="22" fillId="3" borderId="14" xfId="0" applyNumberFormat="1" applyFont="1" applyFill="1" applyBorder="1" applyAlignment="1">
      <alignment horizontal="center" vertical="center"/>
    </xf>
    <xf numFmtId="4" fontId="22" fillId="3" borderId="1" xfId="0" applyNumberFormat="1" applyFont="1" applyFill="1" applyBorder="1" applyAlignment="1">
      <alignment horizontal="center" vertical="center"/>
    </xf>
    <xf numFmtId="4" fontId="22" fillId="3" borderId="4" xfId="0" applyNumberFormat="1" applyFont="1" applyFill="1" applyBorder="1" applyAlignment="1">
      <alignment horizontal="center" vertical="center"/>
    </xf>
    <xf numFmtId="4" fontId="18" fillId="3" borderId="14" xfId="0" applyNumberFormat="1" applyFont="1" applyFill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center" vertical="center"/>
    </xf>
    <xf numFmtId="4" fontId="18" fillId="3" borderId="19" xfId="0" applyNumberFormat="1" applyFont="1" applyFill="1" applyBorder="1" applyAlignment="1">
      <alignment horizontal="center" vertical="center"/>
    </xf>
    <xf numFmtId="4" fontId="18" fillId="3" borderId="4" xfId="0" applyNumberFormat="1" applyFont="1" applyFill="1" applyBorder="1" applyAlignment="1">
      <alignment horizontal="center" vertical="center"/>
    </xf>
    <xf numFmtId="164" fontId="19" fillId="3" borderId="14" xfId="0" applyNumberFormat="1" applyFont="1" applyFill="1" applyBorder="1" applyAlignment="1">
      <alignment horizontal="center" vertical="center"/>
    </xf>
    <xf numFmtId="4" fontId="21" fillId="3" borderId="14" xfId="0" applyNumberFormat="1" applyFont="1" applyFill="1" applyBorder="1" applyAlignment="1">
      <alignment horizontal="center" vertical="center"/>
    </xf>
    <xf numFmtId="4" fontId="21" fillId="3" borderId="1" xfId="0" applyNumberFormat="1" applyFont="1" applyFill="1" applyBorder="1" applyAlignment="1">
      <alignment horizontal="center" vertical="center"/>
    </xf>
    <xf numFmtId="4" fontId="21" fillId="3" borderId="4" xfId="0" applyNumberFormat="1" applyFont="1" applyFill="1" applyBorder="1" applyAlignment="1">
      <alignment horizontal="center" vertical="center"/>
    </xf>
    <xf numFmtId="4" fontId="21" fillId="3" borderId="19" xfId="0" applyNumberFormat="1" applyFont="1" applyFill="1" applyBorder="1" applyAlignment="1">
      <alignment horizontal="center" vertical="center"/>
    </xf>
    <xf numFmtId="4" fontId="18" fillId="3" borderId="12" xfId="0" applyNumberFormat="1" applyFont="1" applyFill="1" applyBorder="1" applyAlignment="1">
      <alignment horizontal="center" vertical="center"/>
    </xf>
    <xf numFmtId="4" fontId="18" fillId="3" borderId="5" xfId="0" applyNumberFormat="1" applyFont="1" applyFill="1" applyBorder="1" applyAlignment="1">
      <alignment horizontal="center" vertical="center"/>
    </xf>
    <xf numFmtId="4" fontId="18" fillId="3" borderId="17" xfId="0" applyNumberFormat="1" applyFont="1" applyFill="1" applyBorder="1" applyAlignment="1">
      <alignment horizontal="center" vertical="center"/>
    </xf>
    <xf numFmtId="4" fontId="18" fillId="3" borderId="6" xfId="0" applyNumberFormat="1" applyFont="1" applyFill="1" applyBorder="1" applyAlignment="1">
      <alignment horizontal="center" vertical="center"/>
    </xf>
    <xf numFmtId="4" fontId="18" fillId="3" borderId="4" xfId="0" applyNumberFormat="1" applyFont="1" applyFill="1" applyBorder="1" applyAlignment="1">
      <alignment horizontal="center" vertical="center" wrapText="1"/>
    </xf>
    <xf numFmtId="0" fontId="0" fillId="3" borderId="0" xfId="0" applyFill="1"/>
    <xf numFmtId="4" fontId="21" fillId="3" borderId="4" xfId="0" applyNumberFormat="1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vertical="center" wrapText="1"/>
    </xf>
    <xf numFmtId="0" fontId="22" fillId="3" borderId="11" xfId="0" applyFont="1" applyFill="1" applyBorder="1" applyAlignment="1">
      <alignment vertical="center" wrapText="1"/>
    </xf>
    <xf numFmtId="4" fontId="2" fillId="3" borderId="14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26" fillId="0" borderId="12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22" fillId="3" borderId="4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27" fillId="2" borderId="0" xfId="0" applyFont="1" applyFill="1"/>
    <xf numFmtId="4" fontId="22" fillId="3" borderId="25" xfId="0" applyNumberFormat="1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vertical="center" wrapText="1"/>
    </xf>
    <xf numFmtId="0" fontId="21" fillId="3" borderId="26" xfId="0" applyFont="1" applyFill="1" applyBorder="1" applyAlignment="1">
      <alignment vertical="center" wrapText="1"/>
    </xf>
    <xf numFmtId="4" fontId="19" fillId="3" borderId="25" xfId="0" applyNumberFormat="1" applyFont="1" applyFill="1" applyBorder="1" applyAlignment="1">
      <alignment horizontal="center" vertical="center"/>
    </xf>
    <xf numFmtId="4" fontId="18" fillId="3" borderId="25" xfId="0" applyNumberFormat="1" applyFont="1" applyFill="1" applyBorder="1" applyAlignment="1">
      <alignment horizontal="center" vertical="center"/>
    </xf>
    <xf numFmtId="164" fontId="19" fillId="3" borderId="25" xfId="0" applyNumberFormat="1" applyFont="1" applyFill="1" applyBorder="1" applyAlignment="1">
      <alignment horizontal="center" vertical="center"/>
    </xf>
    <xf numFmtId="4" fontId="21" fillId="3" borderId="25" xfId="0" applyNumberFormat="1" applyFont="1" applyFill="1" applyBorder="1" applyAlignment="1">
      <alignment horizontal="center" vertical="center"/>
    </xf>
    <xf numFmtId="4" fontId="18" fillId="3" borderId="27" xfId="0" applyNumberFormat="1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vertical="center" wrapText="1"/>
    </xf>
    <xf numFmtId="0" fontId="22" fillId="3" borderId="32" xfId="0" applyFont="1" applyFill="1" applyBorder="1" applyAlignment="1">
      <alignment vertical="center" wrapText="1"/>
    </xf>
    <xf numFmtId="4" fontId="18" fillId="0" borderId="33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4" fontId="2" fillId="3" borderId="4" xfId="0" applyNumberFormat="1" applyFont="1" applyFill="1" applyBorder="1" applyAlignment="1">
      <alignment horizontal="center" vertical="center"/>
    </xf>
    <xf numFmtId="0" fontId="0" fillId="0" borderId="0" xfId="0" applyFont="1"/>
    <xf numFmtId="0" fontId="24" fillId="3" borderId="26" xfId="0" applyFont="1" applyFill="1" applyBorder="1" applyAlignment="1">
      <alignment vertical="center" wrapText="1"/>
    </xf>
    <xf numFmtId="4" fontId="22" fillId="2" borderId="1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4" fontId="25" fillId="3" borderId="4" xfId="0" applyNumberFormat="1" applyFont="1" applyFill="1" applyBorder="1" applyAlignment="1">
      <alignment horizontal="center" vertical="center"/>
    </xf>
    <xf numFmtId="4" fontId="19" fillId="0" borderId="4" xfId="0" applyNumberFormat="1" applyFont="1" applyBorder="1" applyAlignment="1">
      <alignment horizontal="center" vertical="center"/>
    </xf>
    <xf numFmtId="4" fontId="22" fillId="0" borderId="4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25" fillId="3" borderId="31" xfId="0" applyFont="1" applyFill="1" applyBorder="1" applyAlignment="1">
      <alignment vertical="center" wrapText="1"/>
    </xf>
    <xf numFmtId="0" fontId="25" fillId="3" borderId="32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14" xfId="0" applyNumberFormat="1" applyFont="1" applyFill="1" applyBorder="1" applyAlignment="1">
      <alignment horizontal="center" vertical="center"/>
    </xf>
    <xf numFmtId="2" fontId="25" fillId="3" borderId="4" xfId="0" applyNumberFormat="1" applyFont="1" applyFill="1" applyBorder="1" applyAlignment="1">
      <alignment horizontal="center" vertical="center"/>
    </xf>
    <xf numFmtId="2" fontId="5" fillId="3" borderId="14" xfId="0" applyNumberFormat="1" applyFont="1" applyFill="1" applyBorder="1" applyAlignment="1">
      <alignment horizontal="center" vertical="center"/>
    </xf>
    <xf numFmtId="2" fontId="5" fillId="3" borderId="19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2" fontId="2" fillId="3" borderId="19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25" fillId="3" borderId="14" xfId="0" applyNumberFormat="1" applyFont="1" applyFill="1" applyBorder="1" applyAlignment="1">
      <alignment horizontal="center" vertical="center"/>
    </xf>
    <xf numFmtId="2" fontId="25" fillId="3" borderId="1" xfId="0" applyNumberFormat="1" applyFont="1" applyFill="1" applyBorder="1" applyAlignment="1">
      <alignment horizontal="center" vertical="center"/>
    </xf>
    <xf numFmtId="2" fontId="24" fillId="3" borderId="4" xfId="0" applyNumberFormat="1" applyFont="1" applyFill="1" applyBorder="1" applyAlignment="1">
      <alignment horizontal="center" vertical="center"/>
    </xf>
    <xf numFmtId="2" fontId="5" fillId="3" borderId="12" xfId="0" applyNumberFormat="1" applyFont="1" applyFill="1" applyBorder="1" applyAlignment="1">
      <alignment horizontal="center" vertical="center"/>
    </xf>
    <xf numFmtId="2" fontId="5" fillId="3" borderId="17" xfId="0" applyNumberFormat="1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/>
    </xf>
    <xf numFmtId="2" fontId="5" fillId="3" borderId="9" xfId="0" applyNumberFormat="1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 wrapText="1"/>
    </xf>
    <xf numFmtId="0" fontId="25" fillId="0" borderId="29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3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5" fillId="3" borderId="26" xfId="0" applyFont="1" applyFill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0" fontId="25" fillId="0" borderId="30" xfId="0" applyFont="1" applyBorder="1" applyAlignment="1">
      <alignment vertical="center" wrapText="1"/>
    </xf>
    <xf numFmtId="0" fontId="24" fillId="0" borderId="26" xfId="0" applyFont="1" applyBorder="1" applyAlignment="1">
      <alignment vertical="center" wrapText="1"/>
    </xf>
    <xf numFmtId="2" fontId="2" fillId="3" borderId="35" xfId="0" applyNumberFormat="1" applyFont="1" applyFill="1" applyBorder="1" applyAlignment="1">
      <alignment horizontal="center" vertical="center"/>
    </xf>
    <xf numFmtId="2" fontId="2" fillId="3" borderId="36" xfId="0" applyNumberFormat="1" applyFont="1" applyFill="1" applyBorder="1" applyAlignment="1">
      <alignment horizontal="center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5" fillId="3" borderId="23" xfId="0" applyNumberFormat="1" applyFont="1" applyFill="1" applyBorder="1" applyAlignment="1">
      <alignment horizontal="center" vertical="center"/>
    </xf>
    <xf numFmtId="2" fontId="2" fillId="3" borderId="37" xfId="0" applyNumberFormat="1" applyFont="1" applyFill="1" applyBorder="1" applyAlignment="1">
      <alignment horizontal="center" vertical="center"/>
    </xf>
    <xf numFmtId="2" fontId="2" fillId="3" borderId="38" xfId="0" applyNumberFormat="1" applyFont="1" applyFill="1" applyBorder="1" applyAlignment="1">
      <alignment horizontal="center" vertical="center"/>
    </xf>
    <xf numFmtId="2" fontId="2" fillId="3" borderId="24" xfId="0" applyNumberFormat="1" applyFont="1" applyFill="1" applyBorder="1" applyAlignment="1">
      <alignment horizontal="center" vertical="center"/>
    </xf>
    <xf numFmtId="2" fontId="5" fillId="3" borderId="24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25" fillId="0" borderId="8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21" xfId="0" applyFont="1" applyBorder="1" applyAlignment="1">
      <alignment vertical="center" wrapText="1"/>
    </xf>
    <xf numFmtId="0" fontId="24" fillId="3" borderId="10" xfId="0" applyFont="1" applyFill="1" applyBorder="1" applyAlignment="1">
      <alignment vertical="center" wrapText="1"/>
    </xf>
    <xf numFmtId="4" fontId="5" fillId="3" borderId="10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18" fillId="0" borderId="0" xfId="0" applyFont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6" fillId="0" borderId="34" xfId="0" applyFont="1" applyBorder="1" applyAlignment="1"/>
    <xf numFmtId="0" fontId="0" fillId="0" borderId="34" xfId="0" applyBorder="1" applyAlignment="1"/>
    <xf numFmtId="0" fontId="16" fillId="0" borderId="0" xfId="0" applyFont="1" applyAlignment="1"/>
    <xf numFmtId="0" fontId="0" fillId="0" borderId="0" xfId="0" applyAlignment="1"/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2:P50"/>
  <sheetViews>
    <sheetView view="pageBreakPreview" topLeftCell="A13" zoomScale="80" zoomScaleNormal="100" zoomScaleSheetLayoutView="80" workbookViewId="0">
      <selection activeCell="N41" sqref="N41"/>
    </sheetView>
  </sheetViews>
  <sheetFormatPr defaultRowHeight="12.75" x14ac:dyDescent="0.2"/>
  <cols>
    <col min="1" max="1" width="32.7109375" customWidth="1"/>
    <col min="2" max="2" width="11.85546875" customWidth="1"/>
    <col min="3" max="3" width="9.7109375" hidden="1" customWidth="1"/>
    <col min="4" max="4" width="10.7109375" customWidth="1"/>
    <col min="5" max="5" width="11" customWidth="1"/>
    <col min="6" max="6" width="9.7109375" hidden="1" customWidth="1"/>
    <col min="7" max="7" width="10.28515625" customWidth="1"/>
    <col min="8" max="8" width="10.85546875" customWidth="1"/>
    <col min="9" max="9" width="9.7109375" hidden="1" customWidth="1"/>
    <col min="10" max="10" width="10.42578125" customWidth="1"/>
    <col min="11" max="11" width="11.140625" customWidth="1"/>
    <col min="12" max="12" width="9.7109375" hidden="1" customWidth="1"/>
    <col min="13" max="13" width="11.42578125" customWidth="1"/>
    <col min="14" max="14" width="10.85546875" customWidth="1"/>
    <col min="15" max="15" width="13.28515625" customWidth="1"/>
  </cols>
  <sheetData>
    <row r="2" spans="1:15" x14ac:dyDescent="0.2">
      <c r="J2" s="1" t="s">
        <v>55</v>
      </c>
      <c r="L2" s="1"/>
      <c r="M2" s="1"/>
      <c r="N2" s="1"/>
      <c r="O2" s="1"/>
    </row>
    <row r="3" spans="1:15" x14ac:dyDescent="0.2">
      <c r="J3" s="1" t="s">
        <v>24</v>
      </c>
      <c r="L3" s="1"/>
      <c r="M3" s="1"/>
      <c r="N3" s="1"/>
      <c r="O3" s="1"/>
    </row>
    <row r="4" spans="1:15" x14ac:dyDescent="0.2">
      <c r="J4" s="1" t="s">
        <v>30</v>
      </c>
      <c r="L4" s="1"/>
      <c r="M4" s="1"/>
      <c r="N4" s="1"/>
      <c r="O4" s="1"/>
    </row>
    <row r="5" spans="1:15" x14ac:dyDescent="0.2">
      <c r="J5" s="25" t="s">
        <v>87</v>
      </c>
      <c r="L5" s="25"/>
      <c r="M5" s="25"/>
      <c r="N5" s="1"/>
      <c r="O5" s="1"/>
    </row>
    <row r="7" spans="1:15" ht="15.75" x14ac:dyDescent="0.25">
      <c r="A7" s="2"/>
      <c r="J7" s="2" t="s">
        <v>17</v>
      </c>
      <c r="L7" s="2"/>
      <c r="M7" s="2"/>
      <c r="N7" s="2"/>
      <c r="O7" s="2"/>
    </row>
    <row r="8" spans="1:15" ht="15.75" x14ac:dyDescent="0.25">
      <c r="A8" s="2"/>
      <c r="B8" s="2"/>
      <c r="C8" s="2"/>
      <c r="D8" s="2"/>
      <c r="E8" s="2"/>
      <c r="F8" s="2"/>
      <c r="G8" s="2"/>
      <c r="H8" s="2"/>
      <c r="I8" s="2"/>
      <c r="J8" s="2" t="s">
        <v>15</v>
      </c>
      <c r="L8" s="2"/>
      <c r="M8" s="2"/>
      <c r="N8" s="2"/>
      <c r="O8" s="2"/>
    </row>
    <row r="9" spans="1:15" ht="15.75" x14ac:dyDescent="0.25">
      <c r="A9" s="2"/>
      <c r="B9" s="2"/>
      <c r="C9" s="2"/>
      <c r="D9" s="2"/>
      <c r="E9" s="2"/>
      <c r="F9" s="2"/>
      <c r="G9" s="2"/>
      <c r="H9" s="2"/>
      <c r="I9" s="2"/>
      <c r="J9" s="2" t="s">
        <v>56</v>
      </c>
      <c r="L9" s="2"/>
      <c r="M9" s="2"/>
      <c r="N9" s="2"/>
      <c r="O9" s="2"/>
    </row>
    <row r="10" spans="1:15" ht="15.75" x14ac:dyDescent="0.25">
      <c r="B10" s="2"/>
      <c r="C10" s="2"/>
      <c r="D10" s="2"/>
      <c r="E10" s="2"/>
      <c r="F10" s="2"/>
      <c r="G10" s="2"/>
      <c r="H10" s="2"/>
      <c r="I10" s="2"/>
      <c r="J10" s="2" t="s">
        <v>57</v>
      </c>
      <c r="L10" s="2"/>
      <c r="M10" s="2"/>
      <c r="N10" s="2"/>
      <c r="O10" s="2"/>
    </row>
    <row r="11" spans="1:15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 t="s">
        <v>92</v>
      </c>
      <c r="L11" s="2"/>
      <c r="M11" s="2"/>
      <c r="N11" s="2"/>
      <c r="O11" s="2"/>
    </row>
    <row r="12" spans="1:15" ht="13.5" customHeigh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" x14ac:dyDescent="0.2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4.25" x14ac:dyDescent="0.2">
      <c r="A14" s="192" t="s">
        <v>71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</row>
    <row r="15" spans="1:15" ht="14.25" x14ac:dyDescent="0.2">
      <c r="A15" s="192" t="s">
        <v>80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</row>
    <row r="16" spans="1:15" ht="14.25" x14ac:dyDescent="0.2">
      <c r="A16" s="192" t="s">
        <v>93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</row>
    <row r="17" spans="1:15" ht="15.75" thickBot="1" x14ac:dyDescent="0.3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5" ht="15" x14ac:dyDescent="0.2">
      <c r="A18" s="193" t="s">
        <v>58</v>
      </c>
      <c r="B18" s="195" t="s">
        <v>7</v>
      </c>
      <c r="C18" s="196"/>
      <c r="D18" s="197"/>
      <c r="E18" s="195" t="s">
        <v>8</v>
      </c>
      <c r="F18" s="196"/>
      <c r="G18" s="197"/>
      <c r="H18" s="195" t="s">
        <v>9</v>
      </c>
      <c r="I18" s="196"/>
      <c r="J18" s="198"/>
      <c r="K18" s="195" t="s">
        <v>10</v>
      </c>
      <c r="L18" s="196"/>
      <c r="M18" s="198"/>
      <c r="N18" s="195" t="s">
        <v>11</v>
      </c>
      <c r="O18" s="198"/>
    </row>
    <row r="19" spans="1:15" ht="48.75" customHeight="1" thickBot="1" x14ac:dyDescent="0.25">
      <c r="A19" s="194"/>
      <c r="B19" s="58" t="s">
        <v>19</v>
      </c>
      <c r="C19" s="56" t="s">
        <v>12</v>
      </c>
      <c r="D19" s="61" t="s">
        <v>13</v>
      </c>
      <c r="E19" s="58" t="s">
        <v>19</v>
      </c>
      <c r="F19" s="56" t="s">
        <v>12</v>
      </c>
      <c r="G19" s="61" t="s">
        <v>13</v>
      </c>
      <c r="H19" s="58" t="s">
        <v>19</v>
      </c>
      <c r="I19" s="56" t="s">
        <v>12</v>
      </c>
      <c r="J19" s="59" t="s">
        <v>13</v>
      </c>
      <c r="K19" s="58" t="s">
        <v>19</v>
      </c>
      <c r="L19" s="56" t="s">
        <v>12</v>
      </c>
      <c r="M19" s="59" t="s">
        <v>13</v>
      </c>
      <c r="N19" s="58" t="s">
        <v>19</v>
      </c>
      <c r="O19" s="59" t="s">
        <v>13</v>
      </c>
    </row>
    <row r="20" spans="1:15" ht="15" x14ac:dyDescent="0.2">
      <c r="A20" s="165" t="s">
        <v>0</v>
      </c>
      <c r="B20" s="123">
        <v>12</v>
      </c>
      <c r="C20" s="87">
        <v>1043.18</v>
      </c>
      <c r="D20" s="89">
        <v>16.03</v>
      </c>
      <c r="E20" s="86">
        <v>8</v>
      </c>
      <c r="F20" s="87">
        <v>1043.18</v>
      </c>
      <c r="G20" s="89">
        <v>10.69</v>
      </c>
      <c r="H20" s="86">
        <v>0</v>
      </c>
      <c r="I20" s="87">
        <v>1147.5</v>
      </c>
      <c r="J20" s="89">
        <f t="shared" ref="J20:J26" si="0">H20*1212.8/1000</f>
        <v>0</v>
      </c>
      <c r="K20" s="86">
        <v>10</v>
      </c>
      <c r="L20" s="87">
        <v>1147.5</v>
      </c>
      <c r="M20" s="89">
        <v>13.62</v>
      </c>
      <c r="N20" s="86">
        <f t="shared" ref="N20:N26" si="1">B20+E20+H20+K20</f>
        <v>30</v>
      </c>
      <c r="O20" s="89">
        <f>D20+G20+J20+M20</f>
        <v>40.339999999999996</v>
      </c>
    </row>
    <row r="21" spans="1:15" s="51" customFormat="1" ht="15" x14ac:dyDescent="0.2">
      <c r="A21" s="166" t="s">
        <v>46</v>
      </c>
      <c r="B21" s="120">
        <v>17</v>
      </c>
      <c r="C21" s="91" t="s">
        <v>43</v>
      </c>
      <c r="D21" s="89">
        <v>22.71</v>
      </c>
      <c r="E21" s="90">
        <v>9</v>
      </c>
      <c r="F21" s="91">
        <v>1043.18</v>
      </c>
      <c r="G21" s="89">
        <v>12.02</v>
      </c>
      <c r="H21" s="90">
        <v>0</v>
      </c>
      <c r="I21" s="91">
        <v>1147.5</v>
      </c>
      <c r="J21" s="89">
        <f t="shared" si="0"/>
        <v>0</v>
      </c>
      <c r="K21" s="90">
        <v>14</v>
      </c>
      <c r="L21" s="91">
        <v>1147.5</v>
      </c>
      <c r="M21" s="89">
        <v>19.07</v>
      </c>
      <c r="N21" s="90">
        <f t="shared" si="1"/>
        <v>40</v>
      </c>
      <c r="O21" s="92">
        <f t="shared" ref="O21:O25" si="2">D21+G21+J21+M21</f>
        <v>53.800000000000004</v>
      </c>
    </row>
    <row r="22" spans="1:15" s="51" customFormat="1" ht="15" x14ac:dyDescent="0.2">
      <c r="A22" s="166" t="s">
        <v>4</v>
      </c>
      <c r="B22" s="120">
        <v>180</v>
      </c>
      <c r="C22" s="91">
        <v>1043.18</v>
      </c>
      <c r="D22" s="89">
        <v>240.48</v>
      </c>
      <c r="E22" s="90">
        <v>80</v>
      </c>
      <c r="F22" s="91">
        <v>1043.18</v>
      </c>
      <c r="G22" s="89">
        <v>106.88</v>
      </c>
      <c r="H22" s="90">
        <v>0</v>
      </c>
      <c r="I22" s="91">
        <v>1147.5</v>
      </c>
      <c r="J22" s="89">
        <f t="shared" si="0"/>
        <v>0</v>
      </c>
      <c r="K22" s="90">
        <v>150</v>
      </c>
      <c r="L22" s="91">
        <v>1147.5</v>
      </c>
      <c r="M22" s="89">
        <v>204.3</v>
      </c>
      <c r="N22" s="90">
        <f t="shared" si="1"/>
        <v>410</v>
      </c>
      <c r="O22" s="92">
        <f t="shared" si="2"/>
        <v>551.66000000000008</v>
      </c>
    </row>
    <row r="23" spans="1:15" s="51" customFormat="1" ht="18.75" customHeight="1" x14ac:dyDescent="0.2">
      <c r="A23" s="166" t="s">
        <v>2</v>
      </c>
      <c r="B23" s="120">
        <v>500</v>
      </c>
      <c r="C23" s="91">
        <v>1043.18</v>
      </c>
      <c r="D23" s="89">
        <v>668</v>
      </c>
      <c r="E23" s="90">
        <v>250</v>
      </c>
      <c r="F23" s="91">
        <v>1043.18</v>
      </c>
      <c r="G23" s="89">
        <v>334</v>
      </c>
      <c r="H23" s="90">
        <v>0</v>
      </c>
      <c r="I23" s="91">
        <v>1147.5</v>
      </c>
      <c r="J23" s="89">
        <f t="shared" si="0"/>
        <v>0</v>
      </c>
      <c r="K23" s="90">
        <v>500</v>
      </c>
      <c r="L23" s="91">
        <v>1147.5</v>
      </c>
      <c r="M23" s="89">
        <v>681</v>
      </c>
      <c r="N23" s="90">
        <f t="shared" si="1"/>
        <v>1250</v>
      </c>
      <c r="O23" s="92">
        <f t="shared" si="2"/>
        <v>1683</v>
      </c>
    </row>
    <row r="24" spans="1:15" s="51" customFormat="1" ht="15" x14ac:dyDescent="0.2">
      <c r="A24" s="166" t="s">
        <v>44</v>
      </c>
      <c r="B24" s="120">
        <v>150</v>
      </c>
      <c r="C24" s="136">
        <v>1043.0999999999999</v>
      </c>
      <c r="D24" s="89">
        <v>200.4</v>
      </c>
      <c r="E24" s="90">
        <v>90</v>
      </c>
      <c r="F24" s="136">
        <v>1043.18</v>
      </c>
      <c r="G24" s="89">
        <v>120.24</v>
      </c>
      <c r="H24" s="90">
        <v>0</v>
      </c>
      <c r="I24" s="136">
        <v>1147.5</v>
      </c>
      <c r="J24" s="89">
        <f t="shared" si="0"/>
        <v>0</v>
      </c>
      <c r="K24" s="90">
        <v>100</v>
      </c>
      <c r="L24" s="136">
        <v>1147.5</v>
      </c>
      <c r="M24" s="89">
        <v>136.19999999999999</v>
      </c>
      <c r="N24" s="90">
        <f t="shared" si="1"/>
        <v>340</v>
      </c>
      <c r="O24" s="92">
        <f t="shared" si="2"/>
        <v>456.84</v>
      </c>
    </row>
    <row r="25" spans="1:15" ht="25.5" x14ac:dyDescent="0.2">
      <c r="A25" s="167" t="s">
        <v>27</v>
      </c>
      <c r="B25" s="123">
        <v>18</v>
      </c>
      <c r="C25" s="87">
        <v>1043.18</v>
      </c>
      <c r="D25" s="89">
        <v>24.05</v>
      </c>
      <c r="E25" s="86">
        <v>8</v>
      </c>
      <c r="F25" s="87">
        <v>1043.18</v>
      </c>
      <c r="G25" s="89">
        <v>10.69</v>
      </c>
      <c r="H25" s="86">
        <v>0</v>
      </c>
      <c r="I25" s="87">
        <v>1147.5</v>
      </c>
      <c r="J25" s="89">
        <f t="shared" si="0"/>
        <v>0</v>
      </c>
      <c r="K25" s="86">
        <v>14</v>
      </c>
      <c r="L25" s="87">
        <v>1147.5</v>
      </c>
      <c r="M25" s="89">
        <v>19.07</v>
      </c>
      <c r="N25" s="86">
        <f t="shared" si="1"/>
        <v>40</v>
      </c>
      <c r="O25" s="89">
        <f t="shared" si="2"/>
        <v>53.81</v>
      </c>
    </row>
    <row r="26" spans="1:15" ht="15" x14ac:dyDescent="0.2">
      <c r="A26" s="167" t="s">
        <v>28</v>
      </c>
      <c r="B26" s="123">
        <v>10</v>
      </c>
      <c r="C26" s="87">
        <v>1043.18</v>
      </c>
      <c r="D26" s="89">
        <v>13.36</v>
      </c>
      <c r="E26" s="86">
        <v>6</v>
      </c>
      <c r="F26" s="87">
        <v>1043.18</v>
      </c>
      <c r="G26" s="89">
        <v>8.02</v>
      </c>
      <c r="H26" s="86">
        <v>0</v>
      </c>
      <c r="I26" s="87">
        <v>1147.5</v>
      </c>
      <c r="J26" s="89">
        <f t="shared" si="0"/>
        <v>0</v>
      </c>
      <c r="K26" s="86">
        <v>9</v>
      </c>
      <c r="L26" s="87">
        <v>1147.5</v>
      </c>
      <c r="M26" s="89">
        <v>12.26</v>
      </c>
      <c r="N26" s="86">
        <f t="shared" si="1"/>
        <v>25</v>
      </c>
      <c r="O26" s="89">
        <f t="shared" ref="O26:O30" si="3">D26+G26+J26+M26</f>
        <v>33.64</v>
      </c>
    </row>
    <row r="27" spans="1:15" ht="15.75" thickBot="1" x14ac:dyDescent="0.25">
      <c r="A27" s="168"/>
      <c r="B27" s="123"/>
      <c r="C27" s="87"/>
      <c r="D27" s="89"/>
      <c r="E27" s="86"/>
      <c r="F27" s="87"/>
      <c r="G27" s="89"/>
      <c r="H27" s="86"/>
      <c r="I27" s="87"/>
      <c r="J27" s="89"/>
      <c r="K27" s="86"/>
      <c r="L27" s="87"/>
      <c r="M27" s="89"/>
      <c r="N27" s="86"/>
      <c r="O27" s="89"/>
    </row>
    <row r="28" spans="1:15" ht="27" customHeight="1" thickBot="1" x14ac:dyDescent="0.25">
      <c r="A28" s="132" t="s">
        <v>41</v>
      </c>
      <c r="B28" s="124">
        <f>SUM(B20:B27)</f>
        <v>887</v>
      </c>
      <c r="C28" s="94"/>
      <c r="D28" s="95">
        <f>D20+D21+D22+D23+D24+D25+D26+D27</f>
        <v>1185.03</v>
      </c>
      <c r="E28" s="93">
        <f>SUM(E20:E27)</f>
        <v>451</v>
      </c>
      <c r="F28" s="94"/>
      <c r="G28" s="95">
        <f>G20+G21+G22+G23+G24+G25+G26+G27</f>
        <v>602.54000000000008</v>
      </c>
      <c r="H28" s="93">
        <f>SUM(H20:H27)</f>
        <v>0</v>
      </c>
      <c r="I28" s="94"/>
      <c r="J28" s="95">
        <f>J20+J21+J22+J23+J24+J25+J26+J27</f>
        <v>0</v>
      </c>
      <c r="K28" s="93">
        <f>SUM(K20:K27)</f>
        <v>797</v>
      </c>
      <c r="L28" s="94"/>
      <c r="M28" s="95">
        <f>M20+M21+M22+M23+M24+M25+M26+M27</f>
        <v>1085.52</v>
      </c>
      <c r="N28" s="93">
        <v>3167.77</v>
      </c>
      <c r="O28" s="96">
        <f>D28+G28+J28+M28</f>
        <v>2873.09</v>
      </c>
    </row>
    <row r="29" spans="1:15" ht="15" x14ac:dyDescent="0.2">
      <c r="A29" s="169" t="s">
        <v>45</v>
      </c>
      <c r="B29" s="123">
        <v>84</v>
      </c>
      <c r="C29" s="87">
        <v>1043.18</v>
      </c>
      <c r="D29" s="89">
        <v>112.22</v>
      </c>
      <c r="E29" s="86">
        <v>22</v>
      </c>
      <c r="F29" s="87">
        <v>1043.18</v>
      </c>
      <c r="G29" s="89">
        <v>29.39</v>
      </c>
      <c r="H29" s="86">
        <v>0</v>
      </c>
      <c r="I29" s="87">
        <v>1147.5</v>
      </c>
      <c r="J29" s="89">
        <v>0</v>
      </c>
      <c r="K29" s="86">
        <v>64</v>
      </c>
      <c r="L29" s="87">
        <v>1147.5</v>
      </c>
      <c r="M29" s="89">
        <v>87.17</v>
      </c>
      <c r="N29" s="86">
        <f>B29+E29+H29+K29</f>
        <v>170</v>
      </c>
      <c r="O29" s="89">
        <f t="shared" si="3"/>
        <v>228.78000000000003</v>
      </c>
    </row>
    <row r="30" spans="1:15" ht="15" x14ac:dyDescent="0.2">
      <c r="A30" s="170" t="s">
        <v>21</v>
      </c>
      <c r="B30" s="123">
        <v>33.5</v>
      </c>
      <c r="C30" s="87">
        <v>1043.18</v>
      </c>
      <c r="D30" s="89">
        <v>44.76</v>
      </c>
      <c r="E30" s="86">
        <v>8.8000000000000007</v>
      </c>
      <c r="F30" s="87">
        <v>1043.18</v>
      </c>
      <c r="G30" s="89">
        <v>11.76</v>
      </c>
      <c r="H30" s="86">
        <v>0</v>
      </c>
      <c r="I30" s="87">
        <v>1147.5</v>
      </c>
      <c r="J30" s="89">
        <v>0</v>
      </c>
      <c r="K30" s="86">
        <v>25</v>
      </c>
      <c r="L30" s="87">
        <v>1147.5</v>
      </c>
      <c r="M30" s="89">
        <v>34.049999999999997</v>
      </c>
      <c r="N30" s="86">
        <f>B30+E30+H30+K30</f>
        <v>67.3</v>
      </c>
      <c r="O30" s="89">
        <f t="shared" si="3"/>
        <v>90.57</v>
      </c>
    </row>
    <row r="31" spans="1:15" ht="26.25" thickBot="1" x14ac:dyDescent="0.25">
      <c r="A31" s="170" t="s">
        <v>26</v>
      </c>
      <c r="B31" s="123">
        <v>63</v>
      </c>
      <c r="C31" s="87">
        <v>1043.18</v>
      </c>
      <c r="D31" s="89">
        <v>84.17</v>
      </c>
      <c r="E31" s="86">
        <v>16</v>
      </c>
      <c r="F31" s="87">
        <v>1043.18</v>
      </c>
      <c r="G31" s="89">
        <v>21.38</v>
      </c>
      <c r="H31" s="86">
        <v>0</v>
      </c>
      <c r="I31" s="87">
        <v>1147.5</v>
      </c>
      <c r="J31" s="89">
        <v>0</v>
      </c>
      <c r="K31" s="86">
        <v>47</v>
      </c>
      <c r="L31" s="87">
        <v>1147.5</v>
      </c>
      <c r="M31" s="89">
        <v>64.010000000000005</v>
      </c>
      <c r="N31" s="86">
        <f>B31+E31+H31+K31</f>
        <v>126</v>
      </c>
      <c r="O31" s="89">
        <v>169.56</v>
      </c>
    </row>
    <row r="32" spans="1:15" ht="15.75" hidden="1" thickBot="1" x14ac:dyDescent="0.25">
      <c r="A32" s="170"/>
      <c r="B32" s="123"/>
      <c r="C32" s="87"/>
      <c r="D32" s="88"/>
      <c r="E32" s="86"/>
      <c r="F32" s="87"/>
      <c r="G32" s="88"/>
      <c r="H32" s="86"/>
      <c r="I32" s="87"/>
      <c r="J32" s="89"/>
      <c r="K32" s="86"/>
      <c r="L32" s="87"/>
      <c r="M32" s="89">
        <f t="shared" ref="M32:M35" si="4">K32*1289.33/1000</f>
        <v>0</v>
      </c>
      <c r="N32" s="86"/>
      <c r="O32" s="89"/>
    </row>
    <row r="33" spans="1:16" ht="15.75" hidden="1" thickBot="1" x14ac:dyDescent="0.25">
      <c r="A33" s="170"/>
      <c r="B33" s="123"/>
      <c r="C33" s="87"/>
      <c r="D33" s="88"/>
      <c r="E33" s="86"/>
      <c r="F33" s="87"/>
      <c r="G33" s="88"/>
      <c r="H33" s="86"/>
      <c r="I33" s="87"/>
      <c r="J33" s="89"/>
      <c r="K33" s="86"/>
      <c r="L33" s="87"/>
      <c r="M33" s="89">
        <f t="shared" si="4"/>
        <v>0</v>
      </c>
      <c r="N33" s="86"/>
      <c r="O33" s="89"/>
    </row>
    <row r="34" spans="1:16" ht="15.75" hidden="1" thickBot="1" x14ac:dyDescent="0.25">
      <c r="A34" s="170"/>
      <c r="B34" s="123"/>
      <c r="C34" s="87"/>
      <c r="D34" s="88"/>
      <c r="E34" s="86"/>
      <c r="F34" s="87"/>
      <c r="G34" s="88"/>
      <c r="H34" s="86"/>
      <c r="I34" s="87"/>
      <c r="J34" s="89"/>
      <c r="K34" s="86"/>
      <c r="L34" s="87"/>
      <c r="M34" s="89">
        <f t="shared" si="4"/>
        <v>0</v>
      </c>
      <c r="N34" s="86"/>
      <c r="O34" s="89"/>
    </row>
    <row r="35" spans="1:16" ht="15.75" hidden="1" thickBot="1" x14ac:dyDescent="0.25">
      <c r="A35" s="171"/>
      <c r="B35" s="125"/>
      <c r="C35" s="87">
        <v>456.94</v>
      </c>
      <c r="D35" s="88"/>
      <c r="E35" s="97"/>
      <c r="F35" s="87">
        <v>456.94</v>
      </c>
      <c r="G35" s="88"/>
      <c r="H35" s="97"/>
      <c r="I35" s="87">
        <v>456.94</v>
      </c>
      <c r="J35" s="89"/>
      <c r="K35" s="97"/>
      <c r="L35" s="87">
        <v>456.94</v>
      </c>
      <c r="M35" s="89">
        <f t="shared" si="4"/>
        <v>0</v>
      </c>
      <c r="N35" s="86"/>
      <c r="O35" s="89"/>
    </row>
    <row r="36" spans="1:16" ht="15" thickBot="1" x14ac:dyDescent="0.25">
      <c r="A36" s="172" t="s">
        <v>31</v>
      </c>
      <c r="B36" s="124">
        <f>SUM(B29:B31)</f>
        <v>180.5</v>
      </c>
      <c r="C36" s="94"/>
      <c r="D36" s="95">
        <f>SUM(D29:D35)</f>
        <v>241.14999999999998</v>
      </c>
      <c r="E36" s="93">
        <f>SUM(E29:E31)</f>
        <v>46.8</v>
      </c>
      <c r="F36" s="94"/>
      <c r="G36" s="95">
        <f>SUM(G29:G35)</f>
        <v>62.53</v>
      </c>
      <c r="H36" s="93">
        <f>SUM(H29:H31)</f>
        <v>0</v>
      </c>
      <c r="I36" s="94">
        <v>1147.5</v>
      </c>
      <c r="J36" s="96">
        <f>SUM(J29:J35)</f>
        <v>0</v>
      </c>
      <c r="K36" s="93">
        <f>SUM(K29:K31)</f>
        <v>136</v>
      </c>
      <c r="L36" s="94">
        <v>1147.5</v>
      </c>
      <c r="M36" s="96">
        <f>SUM(M29:M35)</f>
        <v>185.23000000000002</v>
      </c>
      <c r="N36" s="93">
        <f>SUM(N29:N35)</f>
        <v>363.3</v>
      </c>
      <c r="O36" s="96">
        <f>SUM(O29:O35)</f>
        <v>488.91</v>
      </c>
    </row>
    <row r="37" spans="1:16" s="54" customFormat="1" ht="15" x14ac:dyDescent="0.2">
      <c r="A37" s="144" t="s">
        <v>73</v>
      </c>
      <c r="B37" s="120">
        <v>212</v>
      </c>
      <c r="C37" s="91">
        <v>1043.18</v>
      </c>
      <c r="D37" s="89">
        <v>283.23</v>
      </c>
      <c r="E37" s="90">
        <v>50</v>
      </c>
      <c r="F37" s="91">
        <v>1043.18</v>
      </c>
      <c r="G37" s="89">
        <v>66.8</v>
      </c>
      <c r="H37" s="90">
        <v>0</v>
      </c>
      <c r="I37" s="91">
        <v>1147.5</v>
      </c>
      <c r="J37" s="89">
        <f>H37*1212.8/1000</f>
        <v>0</v>
      </c>
      <c r="K37" s="90">
        <v>155</v>
      </c>
      <c r="L37" s="91">
        <v>1147.5</v>
      </c>
      <c r="M37" s="89">
        <v>211.11</v>
      </c>
      <c r="N37" s="90">
        <f>B37+E37+H37+K37</f>
        <v>417</v>
      </c>
      <c r="O37" s="92">
        <f>D37+G37+J37+M37</f>
        <v>561.1400000000001</v>
      </c>
    </row>
    <row r="38" spans="1:16" s="54" customFormat="1" ht="15.75" customHeight="1" thickBot="1" x14ac:dyDescent="0.25">
      <c r="A38" s="145" t="s">
        <v>16</v>
      </c>
      <c r="B38" s="120">
        <v>141</v>
      </c>
      <c r="C38" s="91"/>
      <c r="D38" s="89">
        <v>188.38</v>
      </c>
      <c r="E38" s="90">
        <v>46</v>
      </c>
      <c r="F38" s="91"/>
      <c r="G38" s="89">
        <v>61.46</v>
      </c>
      <c r="H38" s="90">
        <v>0</v>
      </c>
      <c r="I38" s="91"/>
      <c r="J38" s="89">
        <f>H38*1212.8/1000</f>
        <v>0</v>
      </c>
      <c r="K38" s="90">
        <v>141</v>
      </c>
      <c r="L38" s="91"/>
      <c r="M38" s="89">
        <v>192.04</v>
      </c>
      <c r="N38" s="90">
        <f>B38+E38+H38+K38</f>
        <v>328</v>
      </c>
      <c r="O38" s="92">
        <f>D38+G38+J38+M38</f>
        <v>441.88</v>
      </c>
    </row>
    <row r="39" spans="1:16" s="119" customFormat="1" ht="42.75" customHeight="1" thickBot="1" x14ac:dyDescent="0.25">
      <c r="A39" s="135" t="s">
        <v>74</v>
      </c>
      <c r="B39" s="126">
        <f>SUM(B37:B38)</f>
        <v>353</v>
      </c>
      <c r="C39" s="99"/>
      <c r="D39" s="95">
        <f>SUM(D37:D38)</f>
        <v>471.61</v>
      </c>
      <c r="E39" s="98">
        <f>SUM(E37:E38)</f>
        <v>96</v>
      </c>
      <c r="F39" s="99"/>
      <c r="G39" s="95">
        <f>SUM(G37:G38)</f>
        <v>128.26</v>
      </c>
      <c r="H39" s="98">
        <f>SUM(H37:H38)</f>
        <v>0</v>
      </c>
      <c r="I39" s="99"/>
      <c r="J39" s="96">
        <f>SUM(J37:J38)</f>
        <v>0</v>
      </c>
      <c r="K39" s="98">
        <f>SUM(K37:K38)</f>
        <v>296</v>
      </c>
      <c r="L39" s="99"/>
      <c r="M39" s="96">
        <f>SUM(M37:M38)</f>
        <v>403.15</v>
      </c>
      <c r="N39" s="98">
        <f>SUM(N37:N38)</f>
        <v>745</v>
      </c>
      <c r="O39" s="100">
        <f>SUM(O37:O38)</f>
        <v>1003.0200000000001</v>
      </c>
    </row>
    <row r="40" spans="1:16" s="33" customFormat="1" ht="26.25" thickBot="1" x14ac:dyDescent="0.25">
      <c r="A40" s="173" t="s">
        <v>39</v>
      </c>
      <c r="B40" s="120">
        <v>21</v>
      </c>
      <c r="C40" s="91">
        <v>1043.18</v>
      </c>
      <c r="D40" s="89">
        <v>28.06</v>
      </c>
      <c r="E40" s="90">
        <v>6</v>
      </c>
      <c r="F40" s="91">
        <v>1043.18</v>
      </c>
      <c r="G40" s="89">
        <v>8.02</v>
      </c>
      <c r="H40" s="90">
        <v>0</v>
      </c>
      <c r="I40" s="91">
        <v>1147.5</v>
      </c>
      <c r="J40" s="89">
        <f>H40*1212.8/1000</f>
        <v>0</v>
      </c>
      <c r="K40" s="90">
        <v>19</v>
      </c>
      <c r="L40" s="91">
        <v>1147.5</v>
      </c>
      <c r="M40" s="89">
        <v>25.88</v>
      </c>
      <c r="N40" s="90">
        <f>B40+E40+H40+K40</f>
        <v>46</v>
      </c>
      <c r="O40" s="92">
        <f>D40+G40+J40+M40</f>
        <v>61.959999999999994</v>
      </c>
    </row>
    <row r="41" spans="1:16" s="33" customFormat="1" ht="15.75" thickBot="1" x14ac:dyDescent="0.25">
      <c r="A41" s="174" t="s">
        <v>47</v>
      </c>
      <c r="B41" s="120">
        <v>18</v>
      </c>
      <c r="C41" s="91"/>
      <c r="D41" s="89">
        <v>24.05</v>
      </c>
      <c r="E41" s="90">
        <v>4</v>
      </c>
      <c r="F41" s="91"/>
      <c r="G41" s="89">
        <v>5.34</v>
      </c>
      <c r="H41" s="90">
        <v>0</v>
      </c>
      <c r="I41" s="91"/>
      <c r="J41" s="89">
        <f>H41*1212.8/1000</f>
        <v>0</v>
      </c>
      <c r="K41" s="90">
        <v>14</v>
      </c>
      <c r="L41" s="91"/>
      <c r="M41" s="89">
        <v>19.07</v>
      </c>
      <c r="N41" s="90" t="s">
        <v>99</v>
      </c>
      <c r="O41" s="92">
        <f>D41+G41+J41+M41</f>
        <v>48.46</v>
      </c>
    </row>
    <row r="42" spans="1:16" s="33" customFormat="1" ht="16.5" customHeight="1" thickBot="1" x14ac:dyDescent="0.25">
      <c r="A42" s="175" t="s">
        <v>48</v>
      </c>
      <c r="B42" s="126">
        <f>SUM(B40:B41)</f>
        <v>39</v>
      </c>
      <c r="C42" s="99"/>
      <c r="D42" s="101">
        <f>SUM(D40:D41)</f>
        <v>52.11</v>
      </c>
      <c r="E42" s="98">
        <f>SUM(E40:E41)</f>
        <v>10</v>
      </c>
      <c r="F42" s="99"/>
      <c r="G42" s="101">
        <f>SUM(G40:G41)</f>
        <v>13.36</v>
      </c>
      <c r="H42" s="98">
        <f>SUM(H40:H41)</f>
        <v>0</v>
      </c>
      <c r="I42" s="99"/>
      <c r="J42" s="100">
        <f>SUM(J40:J41)</f>
        <v>0</v>
      </c>
      <c r="K42" s="98">
        <f>SUM(K40:K41)</f>
        <v>33</v>
      </c>
      <c r="L42" s="99"/>
      <c r="M42" s="100">
        <f t="shared" ref="M42:O42" si="5">SUM(M40:M41)</f>
        <v>44.95</v>
      </c>
      <c r="N42" s="98">
        <f t="shared" si="5"/>
        <v>46</v>
      </c>
      <c r="O42" s="100">
        <f t="shared" si="5"/>
        <v>110.41999999999999</v>
      </c>
    </row>
    <row r="43" spans="1:16" ht="18.75" customHeight="1" thickBot="1" x14ac:dyDescent="0.25">
      <c r="A43" s="130" t="s">
        <v>33</v>
      </c>
      <c r="B43" s="127">
        <f>B28+B36+B39+B42</f>
        <v>1459.5</v>
      </c>
      <c r="C43" s="103"/>
      <c r="D43" s="104">
        <f>D28+D36+D39+D42</f>
        <v>1949.8999999999999</v>
      </c>
      <c r="E43" s="102">
        <f>E28+E36+E39+E42</f>
        <v>603.79999999999995</v>
      </c>
      <c r="F43" s="103"/>
      <c r="G43" s="104">
        <f>G28+G36+G39+G42</f>
        <v>806.69</v>
      </c>
      <c r="H43" s="102">
        <f>H28+H36+H39+H42</f>
        <v>0</v>
      </c>
      <c r="I43" s="103"/>
      <c r="J43" s="105">
        <f>J28+J36+J39+J42</f>
        <v>0</v>
      </c>
      <c r="K43" s="102">
        <f>K28+K36+K39+K42</f>
        <v>1262</v>
      </c>
      <c r="L43" s="103"/>
      <c r="M43" s="105">
        <f>M28+M36+M42+M39</f>
        <v>1718.85</v>
      </c>
      <c r="N43" s="102">
        <f>N28+N36+N39+N42</f>
        <v>4322.07</v>
      </c>
      <c r="O43" s="105">
        <f>O28+O36+O39+O42</f>
        <v>4475.4400000000005</v>
      </c>
      <c r="P43" s="22"/>
    </row>
    <row r="44" spans="1:16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6" ht="14.25" x14ac:dyDescent="0.2">
      <c r="A45" s="31" t="s">
        <v>69</v>
      </c>
      <c r="B45" s="31"/>
      <c r="C45" s="31"/>
      <c r="D45" s="31"/>
      <c r="E45" s="31"/>
      <c r="F45" s="31"/>
      <c r="G45" s="31"/>
      <c r="H45" s="32"/>
      <c r="I45" s="32"/>
      <c r="J45" s="32"/>
      <c r="K45" s="32"/>
      <c r="L45" s="32"/>
      <c r="M45" s="32"/>
      <c r="N45" s="32"/>
      <c r="O45" s="32"/>
    </row>
    <row r="46" spans="1:16" ht="14.25" x14ac:dyDescent="0.2">
      <c r="A46" s="32" t="s">
        <v>82</v>
      </c>
      <c r="B46" s="32"/>
      <c r="C46" s="32"/>
      <c r="D46" s="32"/>
      <c r="E46" s="31"/>
      <c r="F46" s="31"/>
      <c r="G46" s="31"/>
      <c r="H46" s="32"/>
      <c r="I46" s="32"/>
      <c r="J46" s="32"/>
      <c r="K46" s="32"/>
      <c r="L46" s="32"/>
      <c r="M46" s="32"/>
      <c r="N46" s="32"/>
      <c r="O46" s="32"/>
    </row>
    <row r="47" spans="1:16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6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1:15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</sheetData>
  <mergeCells count="9">
    <mergeCell ref="A14:O14"/>
    <mergeCell ref="A15:O15"/>
    <mergeCell ref="A16:O16"/>
    <mergeCell ref="A18:A19"/>
    <mergeCell ref="B18:D18"/>
    <mergeCell ref="E18:G18"/>
    <mergeCell ref="H18:J18"/>
    <mergeCell ref="K18:M18"/>
    <mergeCell ref="N18:O18"/>
  </mergeCells>
  <phoneticPr fontId="4" type="noConversion"/>
  <pageMargins left="0.35433070866141736" right="0.19685039370078741" top="0.23622047244094491" bottom="0.23622047244094491" header="0.19685039370078741" footer="0.19685039370078741"/>
  <pageSetup paperSize="9" scale="79" fitToWidth="0" orientation="landscape" r:id="rId1"/>
  <headerFooter alignWithMargins="0"/>
  <rowBreaks count="1" manualBreakCount="1">
    <brk id="46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2:AH39"/>
  <sheetViews>
    <sheetView view="pageBreakPreview" topLeftCell="G10" zoomScale="82" zoomScaleNormal="60" zoomScaleSheetLayoutView="82" workbookViewId="0">
      <selection activeCell="AH35" sqref="AH35"/>
    </sheetView>
  </sheetViews>
  <sheetFormatPr defaultRowHeight="12.75" x14ac:dyDescent="0.2"/>
  <cols>
    <col min="1" max="1" width="18.140625" customWidth="1"/>
    <col min="2" max="2" width="10" customWidth="1"/>
    <col min="3" max="3" width="9.140625" hidden="1" customWidth="1"/>
    <col min="5" max="5" width="10.140625" customWidth="1"/>
    <col min="6" max="6" width="10.140625" hidden="1" customWidth="1"/>
    <col min="9" max="9" width="10.28515625" customWidth="1"/>
    <col min="10" max="10" width="9.140625" hidden="1" customWidth="1"/>
    <col min="12" max="12" width="10" customWidth="1"/>
    <col min="13" max="13" width="0" hidden="1" customWidth="1"/>
    <col min="16" max="16" width="10.140625" customWidth="1"/>
    <col min="17" max="17" width="9.140625" hidden="1" customWidth="1"/>
    <col min="19" max="19" width="10.140625" customWidth="1"/>
    <col min="20" max="20" width="0" hidden="1" customWidth="1"/>
    <col min="23" max="23" width="10" customWidth="1"/>
    <col min="24" max="24" width="0.85546875" hidden="1" customWidth="1"/>
    <col min="26" max="26" width="10.7109375" customWidth="1"/>
    <col min="27" max="27" width="0" hidden="1" customWidth="1"/>
    <col min="30" max="30" width="10" customWidth="1"/>
    <col min="32" max="32" width="10.7109375" customWidth="1"/>
  </cols>
  <sheetData>
    <row r="2" spans="1:34" x14ac:dyDescent="0.2">
      <c r="W2" s="1" t="s">
        <v>66</v>
      </c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4" x14ac:dyDescent="0.2">
      <c r="W3" s="1" t="s">
        <v>24</v>
      </c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4" x14ac:dyDescent="0.2">
      <c r="W4" s="1" t="s">
        <v>30</v>
      </c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4" x14ac:dyDescent="0.2">
      <c r="W5" s="25" t="s">
        <v>86</v>
      </c>
      <c r="X5" s="25"/>
      <c r="Y5" s="25"/>
      <c r="Z5" s="25"/>
      <c r="AA5" s="25"/>
      <c r="AB5" s="25"/>
      <c r="AC5" s="25"/>
      <c r="AD5" s="1"/>
      <c r="AE5" s="1"/>
      <c r="AF5" s="1"/>
      <c r="AG5" s="1"/>
    </row>
    <row r="7" spans="1:34" ht="15.75" x14ac:dyDescent="0.25">
      <c r="A7" s="2"/>
      <c r="W7" s="2" t="s">
        <v>17</v>
      </c>
      <c r="X7" s="2"/>
      <c r="Y7" s="2"/>
      <c r="Z7" s="2"/>
      <c r="AA7" s="2"/>
      <c r="AB7" s="2"/>
      <c r="AC7" s="2"/>
      <c r="AD7" s="2"/>
      <c r="AE7" s="2"/>
    </row>
    <row r="8" spans="1:34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15</v>
      </c>
      <c r="X8" s="2"/>
      <c r="Y8" s="2"/>
      <c r="Z8" s="2"/>
      <c r="AA8" s="2"/>
      <c r="AB8" s="2"/>
      <c r="AC8" s="2"/>
      <c r="AD8" s="2"/>
      <c r="AE8" s="2"/>
      <c r="AF8" s="1"/>
      <c r="AG8" s="1"/>
      <c r="AH8" s="1"/>
    </row>
    <row r="9" spans="1:34" ht="15.7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 t="s">
        <v>56</v>
      </c>
      <c r="X9" s="2"/>
      <c r="Y9" s="2"/>
      <c r="Z9" s="2"/>
      <c r="AA9" s="2"/>
      <c r="AB9" s="2"/>
      <c r="AC9" s="2"/>
      <c r="AD9" s="2"/>
      <c r="AE9" s="2"/>
      <c r="AF9" s="1"/>
      <c r="AG9" s="1"/>
      <c r="AH9" s="1"/>
    </row>
    <row r="10" spans="1:34" ht="15.75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 t="s">
        <v>57</v>
      </c>
      <c r="X10" s="2"/>
      <c r="Y10" s="2"/>
      <c r="Z10" s="2"/>
      <c r="AA10" s="2"/>
      <c r="AB10" s="2"/>
      <c r="AC10" s="2"/>
      <c r="AD10" s="2"/>
      <c r="AE10" s="2"/>
      <c r="AF10" s="1"/>
      <c r="AG10" s="1"/>
      <c r="AH10" s="1"/>
    </row>
    <row r="11" spans="1:34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 t="s">
        <v>92</v>
      </c>
      <c r="X11" s="2"/>
      <c r="Y11" s="2"/>
      <c r="Z11" s="2"/>
      <c r="AA11" s="2"/>
      <c r="AB11" s="2"/>
      <c r="AC11" s="2"/>
      <c r="AD11" s="2"/>
      <c r="AE11" s="2"/>
      <c r="AF11" s="1"/>
      <c r="AG11" s="1"/>
      <c r="AH11" s="1"/>
    </row>
    <row r="12" spans="1:34" ht="14.25" x14ac:dyDescent="0.2">
      <c r="A12" s="192" t="s">
        <v>70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</row>
    <row r="13" spans="1:34" ht="14.25" x14ac:dyDescent="0.2">
      <c r="A13" s="192" t="s">
        <v>79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</row>
    <row r="14" spans="1:34" ht="14.25" x14ac:dyDescent="0.2">
      <c r="A14" s="192" t="s">
        <v>93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</row>
    <row r="15" spans="1:34" ht="15.75" thickBot="1" x14ac:dyDescent="0.3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</row>
    <row r="16" spans="1:34" ht="15" customHeight="1" x14ac:dyDescent="0.2">
      <c r="A16" s="193" t="s">
        <v>81</v>
      </c>
      <c r="B16" s="195" t="s">
        <v>7</v>
      </c>
      <c r="C16" s="196"/>
      <c r="D16" s="196"/>
      <c r="E16" s="196"/>
      <c r="F16" s="196"/>
      <c r="G16" s="196"/>
      <c r="H16" s="198"/>
      <c r="I16" s="195" t="s">
        <v>8</v>
      </c>
      <c r="J16" s="196"/>
      <c r="K16" s="196"/>
      <c r="L16" s="196"/>
      <c r="M16" s="196"/>
      <c r="N16" s="196"/>
      <c r="O16" s="198"/>
      <c r="P16" s="195" t="s">
        <v>9</v>
      </c>
      <c r="Q16" s="196"/>
      <c r="R16" s="196"/>
      <c r="S16" s="196"/>
      <c r="T16" s="196"/>
      <c r="U16" s="196"/>
      <c r="V16" s="198"/>
      <c r="W16" s="195" t="s">
        <v>10</v>
      </c>
      <c r="X16" s="196"/>
      <c r="Y16" s="196"/>
      <c r="Z16" s="196"/>
      <c r="AA16" s="196"/>
      <c r="AB16" s="196"/>
      <c r="AC16" s="198"/>
      <c r="AD16" s="195" t="s">
        <v>11</v>
      </c>
      <c r="AE16" s="196"/>
      <c r="AF16" s="196"/>
      <c r="AG16" s="196"/>
      <c r="AH16" s="198"/>
    </row>
    <row r="17" spans="1:34" ht="73.5" customHeight="1" thickBot="1" x14ac:dyDescent="0.25">
      <c r="A17" s="194"/>
      <c r="B17" s="58" t="s">
        <v>64</v>
      </c>
      <c r="C17" s="56" t="s">
        <v>12</v>
      </c>
      <c r="D17" s="56" t="s">
        <v>13</v>
      </c>
      <c r="E17" s="56" t="s">
        <v>65</v>
      </c>
      <c r="F17" s="56" t="s">
        <v>12</v>
      </c>
      <c r="G17" s="56" t="s">
        <v>13</v>
      </c>
      <c r="H17" s="59" t="s">
        <v>59</v>
      </c>
      <c r="I17" s="58" t="s">
        <v>64</v>
      </c>
      <c r="J17" s="56" t="s">
        <v>12</v>
      </c>
      <c r="K17" s="56" t="s">
        <v>13</v>
      </c>
      <c r="L17" s="56" t="s">
        <v>65</v>
      </c>
      <c r="M17" s="56" t="s">
        <v>12</v>
      </c>
      <c r="N17" s="56" t="s">
        <v>13</v>
      </c>
      <c r="O17" s="59" t="s">
        <v>59</v>
      </c>
      <c r="P17" s="58" t="s">
        <v>64</v>
      </c>
      <c r="Q17" s="56" t="s">
        <v>12</v>
      </c>
      <c r="R17" s="56" t="s">
        <v>13</v>
      </c>
      <c r="S17" s="56" t="s">
        <v>65</v>
      </c>
      <c r="T17" s="56" t="s">
        <v>12</v>
      </c>
      <c r="U17" s="56" t="s">
        <v>13</v>
      </c>
      <c r="V17" s="59" t="s">
        <v>59</v>
      </c>
      <c r="W17" s="58" t="s">
        <v>64</v>
      </c>
      <c r="X17" s="56" t="s">
        <v>12</v>
      </c>
      <c r="Y17" s="56" t="s">
        <v>13</v>
      </c>
      <c r="Z17" s="56" t="s">
        <v>65</v>
      </c>
      <c r="AA17" s="56" t="s">
        <v>12</v>
      </c>
      <c r="AB17" s="56" t="s">
        <v>13</v>
      </c>
      <c r="AC17" s="59" t="s">
        <v>59</v>
      </c>
      <c r="AD17" s="58" t="s">
        <v>64</v>
      </c>
      <c r="AE17" s="56" t="s">
        <v>13</v>
      </c>
      <c r="AF17" s="56" t="s">
        <v>65</v>
      </c>
      <c r="AG17" s="56" t="s">
        <v>13</v>
      </c>
      <c r="AH17" s="59" t="s">
        <v>59</v>
      </c>
    </row>
    <row r="18" spans="1:34" ht="40.5" customHeight="1" x14ac:dyDescent="0.2">
      <c r="A18" s="12" t="s">
        <v>0</v>
      </c>
      <c r="B18" s="34">
        <v>0</v>
      </c>
      <c r="C18" s="35">
        <v>1043.18</v>
      </c>
      <c r="D18" s="35">
        <f t="shared" ref="D18:D24" si="0">B18*1184/1000</f>
        <v>0</v>
      </c>
      <c r="E18" s="35">
        <v>0</v>
      </c>
      <c r="F18" s="35"/>
      <c r="G18" s="35">
        <f t="shared" ref="G18:G24" si="1">E18*6.18/1000</f>
        <v>0</v>
      </c>
      <c r="H18" s="36">
        <f>D18+G18</f>
        <v>0</v>
      </c>
      <c r="I18" s="34">
        <v>0</v>
      </c>
      <c r="J18" s="35">
        <v>1043.18</v>
      </c>
      <c r="K18" s="35">
        <f t="shared" ref="K18:K24" si="2">I18*1184/1000</f>
        <v>0</v>
      </c>
      <c r="L18" s="35">
        <v>0</v>
      </c>
      <c r="M18" s="35"/>
      <c r="N18" s="35">
        <f t="shared" ref="N18:N24" si="3">L18*6.18/1000</f>
        <v>0</v>
      </c>
      <c r="O18" s="36">
        <f>K18+N18</f>
        <v>0</v>
      </c>
      <c r="P18" s="34">
        <v>0</v>
      </c>
      <c r="Q18" s="35">
        <v>1147.5</v>
      </c>
      <c r="R18" s="35">
        <f t="shared" ref="R18:R24" si="4">P18*1212.8/1000</f>
        <v>0</v>
      </c>
      <c r="S18" s="35">
        <v>0</v>
      </c>
      <c r="T18" s="35"/>
      <c r="U18" s="35">
        <f t="shared" ref="U18:U24" si="5">S18*6.69/1000</f>
        <v>0</v>
      </c>
      <c r="V18" s="36">
        <f>R18+U18</f>
        <v>0</v>
      </c>
      <c r="W18" s="34">
        <v>0</v>
      </c>
      <c r="X18" s="35">
        <v>1147.5</v>
      </c>
      <c r="Y18" s="35">
        <f t="shared" ref="Y18:Y24" si="6">W18*1212.8/1000</f>
        <v>0</v>
      </c>
      <c r="Z18" s="35">
        <v>0</v>
      </c>
      <c r="AA18" s="35"/>
      <c r="AB18" s="35">
        <f t="shared" ref="AB18:AB24" si="7">Z18*6.69/1000</f>
        <v>0</v>
      </c>
      <c r="AC18" s="36">
        <f>Y18+AB18</f>
        <v>0</v>
      </c>
      <c r="AD18" s="34">
        <f t="shared" ref="AD18:AD29" si="8">B18+I18+P18+W18</f>
        <v>0</v>
      </c>
      <c r="AE18" s="35">
        <f t="shared" ref="AE18:AF24" si="9">D18+K18+R18+Y18</f>
        <v>0</v>
      </c>
      <c r="AF18" s="35">
        <f t="shared" si="9"/>
        <v>0</v>
      </c>
      <c r="AG18" s="35">
        <f t="shared" ref="AG18:AH24" si="10">G18+N18+U18+AB18</f>
        <v>0</v>
      </c>
      <c r="AH18" s="141">
        <f t="shared" si="10"/>
        <v>0</v>
      </c>
    </row>
    <row r="19" spans="1:34" ht="27.75" customHeight="1" x14ac:dyDescent="0.2">
      <c r="A19" s="185" t="s">
        <v>46</v>
      </c>
      <c r="B19" s="48">
        <v>0</v>
      </c>
      <c r="C19" s="49" t="s">
        <v>43</v>
      </c>
      <c r="D19" s="35">
        <f t="shared" si="0"/>
        <v>0</v>
      </c>
      <c r="E19" s="49">
        <v>0</v>
      </c>
      <c r="F19" s="49"/>
      <c r="G19" s="35">
        <f t="shared" si="1"/>
        <v>0</v>
      </c>
      <c r="H19" s="50">
        <f>D19+G19</f>
        <v>0</v>
      </c>
      <c r="I19" s="48">
        <v>0</v>
      </c>
      <c r="J19" s="49">
        <v>1043.18</v>
      </c>
      <c r="K19" s="35">
        <f t="shared" si="2"/>
        <v>0</v>
      </c>
      <c r="L19" s="49">
        <v>0</v>
      </c>
      <c r="M19" s="49"/>
      <c r="N19" s="35">
        <f t="shared" si="3"/>
        <v>0</v>
      </c>
      <c r="O19" s="50">
        <f t="shared" ref="O19:O24" si="11">K19+N19</f>
        <v>0</v>
      </c>
      <c r="P19" s="48">
        <v>0</v>
      </c>
      <c r="Q19" s="49">
        <v>1147.5</v>
      </c>
      <c r="R19" s="35">
        <f t="shared" si="4"/>
        <v>0</v>
      </c>
      <c r="S19" s="49">
        <v>0</v>
      </c>
      <c r="T19" s="49"/>
      <c r="U19" s="35">
        <f t="shared" si="5"/>
        <v>0</v>
      </c>
      <c r="V19" s="50">
        <f t="shared" ref="V19:V24" si="12">R19+U19</f>
        <v>0</v>
      </c>
      <c r="W19" s="48">
        <v>0</v>
      </c>
      <c r="X19" s="49">
        <v>1147.5</v>
      </c>
      <c r="Y19" s="35">
        <f t="shared" si="6"/>
        <v>0</v>
      </c>
      <c r="Z19" s="49">
        <v>0</v>
      </c>
      <c r="AA19" s="49"/>
      <c r="AB19" s="35">
        <f t="shared" si="7"/>
        <v>0</v>
      </c>
      <c r="AC19" s="50">
        <f t="shared" ref="AC19:AC24" si="13">Y19+AB19</f>
        <v>0</v>
      </c>
      <c r="AD19" s="48">
        <f t="shared" si="8"/>
        <v>0</v>
      </c>
      <c r="AE19" s="49">
        <f t="shared" si="9"/>
        <v>0</v>
      </c>
      <c r="AF19" s="49">
        <f t="shared" si="9"/>
        <v>0</v>
      </c>
      <c r="AG19" s="49">
        <f t="shared" si="10"/>
        <v>0</v>
      </c>
      <c r="AH19" s="142">
        <f t="shared" si="10"/>
        <v>0</v>
      </c>
    </row>
    <row r="20" spans="1:34" ht="18" customHeight="1" x14ac:dyDescent="0.2">
      <c r="A20" s="185" t="s">
        <v>4</v>
      </c>
      <c r="B20" s="48">
        <v>4.5</v>
      </c>
      <c r="C20" s="49">
        <v>1043.18</v>
      </c>
      <c r="D20" s="35">
        <v>6.2</v>
      </c>
      <c r="E20" s="49">
        <v>70</v>
      </c>
      <c r="F20" s="49"/>
      <c r="G20" s="35">
        <v>0.52</v>
      </c>
      <c r="H20" s="50">
        <f>D20+G20</f>
        <v>6.7200000000000006</v>
      </c>
      <c r="I20" s="48">
        <v>3.6</v>
      </c>
      <c r="J20" s="49">
        <v>1043.18</v>
      </c>
      <c r="K20" s="35">
        <v>4.96</v>
      </c>
      <c r="L20" s="49">
        <v>60</v>
      </c>
      <c r="M20" s="49"/>
      <c r="N20" s="35">
        <v>0.45</v>
      </c>
      <c r="O20" s="50">
        <f t="shared" si="11"/>
        <v>5.41</v>
      </c>
      <c r="P20" s="48">
        <v>1.8</v>
      </c>
      <c r="Q20" s="49">
        <v>1147.5</v>
      </c>
      <c r="R20" s="35">
        <v>2.5299999999999998</v>
      </c>
      <c r="S20" s="49">
        <v>30</v>
      </c>
      <c r="T20" s="49"/>
      <c r="U20" s="35">
        <v>0.23</v>
      </c>
      <c r="V20" s="50">
        <f t="shared" si="12"/>
        <v>2.76</v>
      </c>
      <c r="W20" s="48">
        <v>4.2</v>
      </c>
      <c r="X20" s="49">
        <v>1147.5</v>
      </c>
      <c r="Y20" s="35">
        <v>5.9</v>
      </c>
      <c r="Z20" s="49">
        <v>70</v>
      </c>
      <c r="AA20" s="49"/>
      <c r="AB20" s="35">
        <v>0.54</v>
      </c>
      <c r="AC20" s="50">
        <f t="shared" si="13"/>
        <v>6.44</v>
      </c>
      <c r="AD20" s="48">
        <f>B20+I20+P20+W20</f>
        <v>14.100000000000001</v>
      </c>
      <c r="AE20" s="49">
        <f t="shared" si="9"/>
        <v>19.59</v>
      </c>
      <c r="AF20" s="49">
        <f>E20+L20+S20+Z20</f>
        <v>230</v>
      </c>
      <c r="AG20" s="49">
        <f t="shared" si="10"/>
        <v>1.74</v>
      </c>
      <c r="AH20" s="142">
        <f t="shared" si="10"/>
        <v>21.330000000000002</v>
      </c>
    </row>
    <row r="21" spans="1:34" ht="24" customHeight="1" x14ac:dyDescent="0.2">
      <c r="A21" s="185" t="s">
        <v>2</v>
      </c>
      <c r="B21" s="48">
        <v>30</v>
      </c>
      <c r="C21" s="49">
        <v>1043.18</v>
      </c>
      <c r="D21" s="35">
        <v>41.31</v>
      </c>
      <c r="E21" s="49">
        <v>350</v>
      </c>
      <c r="F21" s="49"/>
      <c r="G21" s="35">
        <v>2.62</v>
      </c>
      <c r="H21" s="50">
        <v>43.93</v>
      </c>
      <c r="I21" s="48">
        <v>30</v>
      </c>
      <c r="J21" s="49">
        <v>1043.18</v>
      </c>
      <c r="K21" s="35">
        <v>41.31</v>
      </c>
      <c r="L21" s="49">
        <v>350</v>
      </c>
      <c r="M21" s="49"/>
      <c r="N21" s="35">
        <v>2.62</v>
      </c>
      <c r="O21" s="50">
        <f t="shared" si="11"/>
        <v>43.93</v>
      </c>
      <c r="P21" s="48">
        <v>5.4</v>
      </c>
      <c r="Q21" s="49">
        <v>1147.5</v>
      </c>
      <c r="R21" s="35">
        <v>7.58</v>
      </c>
      <c r="S21" s="49">
        <v>10</v>
      </c>
      <c r="T21" s="49"/>
      <c r="U21" s="35">
        <v>0.76</v>
      </c>
      <c r="V21" s="50">
        <f t="shared" si="12"/>
        <v>8.34</v>
      </c>
      <c r="W21" s="48">
        <v>40</v>
      </c>
      <c r="X21" s="49">
        <v>1147.5</v>
      </c>
      <c r="Y21" s="35">
        <v>56.18</v>
      </c>
      <c r="Z21" s="49">
        <v>350</v>
      </c>
      <c r="AA21" s="49"/>
      <c r="AB21" s="35">
        <v>2.68</v>
      </c>
      <c r="AC21" s="50">
        <f t="shared" si="13"/>
        <v>58.86</v>
      </c>
      <c r="AD21" s="48">
        <f>B21+I21+P21+W21</f>
        <v>105.4</v>
      </c>
      <c r="AE21" s="49">
        <f t="shared" si="9"/>
        <v>146.38</v>
      </c>
      <c r="AF21" s="49">
        <f t="shared" si="9"/>
        <v>1060</v>
      </c>
      <c r="AG21" s="49">
        <f t="shared" si="10"/>
        <v>8.68</v>
      </c>
      <c r="AH21" s="142">
        <f t="shared" si="10"/>
        <v>155.06</v>
      </c>
    </row>
    <row r="22" spans="1:34" ht="22.5" customHeight="1" x14ac:dyDescent="0.2">
      <c r="A22" s="185" t="s">
        <v>44</v>
      </c>
      <c r="B22" s="48">
        <v>3</v>
      </c>
      <c r="C22" s="49">
        <v>1043.0999999999999</v>
      </c>
      <c r="D22" s="35">
        <v>4.13</v>
      </c>
      <c r="E22" s="49">
        <v>50</v>
      </c>
      <c r="F22" s="49"/>
      <c r="G22" s="35">
        <v>0.37</v>
      </c>
      <c r="H22" s="50">
        <f t="shared" ref="H22:H24" si="14">D22+G22</f>
        <v>4.5</v>
      </c>
      <c r="I22" s="48">
        <v>3</v>
      </c>
      <c r="J22" s="49">
        <v>1043.18</v>
      </c>
      <c r="K22" s="35">
        <v>4.13</v>
      </c>
      <c r="L22" s="49">
        <v>20</v>
      </c>
      <c r="M22" s="49"/>
      <c r="N22" s="35">
        <v>0.15</v>
      </c>
      <c r="O22" s="50">
        <f t="shared" si="11"/>
        <v>4.28</v>
      </c>
      <c r="P22" s="48">
        <v>1.8</v>
      </c>
      <c r="Q22" s="49">
        <v>1147.5</v>
      </c>
      <c r="R22" s="35">
        <v>2.5299999999999998</v>
      </c>
      <c r="S22" s="49">
        <v>30</v>
      </c>
      <c r="T22" s="49"/>
      <c r="U22" s="35">
        <v>0.23</v>
      </c>
      <c r="V22" s="50">
        <f t="shared" si="12"/>
        <v>2.76</v>
      </c>
      <c r="W22" s="48">
        <v>6</v>
      </c>
      <c r="X22" s="49">
        <v>1147.5</v>
      </c>
      <c r="Y22" s="35">
        <v>8.26</v>
      </c>
      <c r="Z22" s="49">
        <v>40</v>
      </c>
      <c r="AA22" s="49"/>
      <c r="AB22" s="35">
        <v>0.31</v>
      </c>
      <c r="AC22" s="50">
        <f t="shared" si="13"/>
        <v>8.57</v>
      </c>
      <c r="AD22" s="48">
        <f t="shared" si="8"/>
        <v>13.8</v>
      </c>
      <c r="AE22" s="49">
        <f>D22+K22+R22+Y22</f>
        <v>19.049999999999997</v>
      </c>
      <c r="AF22" s="49">
        <f t="shared" si="9"/>
        <v>140</v>
      </c>
      <c r="AG22" s="49">
        <f t="shared" si="10"/>
        <v>1.06</v>
      </c>
      <c r="AH22" s="142">
        <f t="shared" si="10"/>
        <v>20.11</v>
      </c>
    </row>
    <row r="23" spans="1:34" ht="41.25" customHeight="1" x14ac:dyDescent="0.2">
      <c r="A23" s="13" t="s">
        <v>27</v>
      </c>
      <c r="B23" s="34">
        <v>0</v>
      </c>
      <c r="C23" s="35">
        <v>1043.18</v>
      </c>
      <c r="D23" s="35">
        <f t="shared" si="0"/>
        <v>0</v>
      </c>
      <c r="E23" s="35">
        <v>0</v>
      </c>
      <c r="F23" s="35"/>
      <c r="G23" s="35">
        <f t="shared" si="1"/>
        <v>0</v>
      </c>
      <c r="H23" s="36">
        <f t="shared" si="14"/>
        <v>0</v>
      </c>
      <c r="I23" s="34">
        <v>0</v>
      </c>
      <c r="J23" s="35">
        <v>1043.18</v>
      </c>
      <c r="K23" s="35">
        <f t="shared" si="2"/>
        <v>0</v>
      </c>
      <c r="L23" s="35">
        <v>0</v>
      </c>
      <c r="M23" s="35"/>
      <c r="N23" s="35">
        <f t="shared" si="3"/>
        <v>0</v>
      </c>
      <c r="O23" s="36">
        <f t="shared" si="11"/>
        <v>0</v>
      </c>
      <c r="P23" s="34">
        <v>0</v>
      </c>
      <c r="Q23" s="35">
        <v>1147.5</v>
      </c>
      <c r="R23" s="35">
        <f t="shared" si="4"/>
        <v>0</v>
      </c>
      <c r="S23" s="35">
        <v>0</v>
      </c>
      <c r="T23" s="35"/>
      <c r="U23" s="35">
        <f t="shared" si="5"/>
        <v>0</v>
      </c>
      <c r="V23" s="36">
        <f t="shared" si="12"/>
        <v>0</v>
      </c>
      <c r="W23" s="34">
        <v>0</v>
      </c>
      <c r="X23" s="35">
        <v>1147.5</v>
      </c>
      <c r="Y23" s="35">
        <f t="shared" si="6"/>
        <v>0</v>
      </c>
      <c r="Z23" s="35">
        <v>0</v>
      </c>
      <c r="AA23" s="35"/>
      <c r="AB23" s="35">
        <f t="shared" si="7"/>
        <v>0</v>
      </c>
      <c r="AC23" s="36">
        <f t="shared" si="13"/>
        <v>0</v>
      </c>
      <c r="AD23" s="34">
        <f t="shared" si="8"/>
        <v>0</v>
      </c>
      <c r="AE23" s="35">
        <f t="shared" si="9"/>
        <v>0</v>
      </c>
      <c r="AF23" s="35">
        <f t="shared" si="9"/>
        <v>0</v>
      </c>
      <c r="AG23" s="35">
        <f t="shared" si="10"/>
        <v>0</v>
      </c>
      <c r="AH23" s="141">
        <f t="shared" si="10"/>
        <v>0</v>
      </c>
    </row>
    <row r="24" spans="1:34" ht="28.5" customHeight="1" x14ac:dyDescent="0.2">
      <c r="A24" s="13" t="s">
        <v>28</v>
      </c>
      <c r="B24" s="34">
        <v>0</v>
      </c>
      <c r="C24" s="35">
        <v>1043.18</v>
      </c>
      <c r="D24" s="35">
        <f t="shared" si="0"/>
        <v>0</v>
      </c>
      <c r="E24" s="35">
        <v>0</v>
      </c>
      <c r="F24" s="35"/>
      <c r="G24" s="35">
        <f t="shared" si="1"/>
        <v>0</v>
      </c>
      <c r="H24" s="36">
        <f t="shared" si="14"/>
        <v>0</v>
      </c>
      <c r="I24" s="34">
        <v>0</v>
      </c>
      <c r="J24" s="35">
        <v>1043.18</v>
      </c>
      <c r="K24" s="35">
        <f t="shared" si="2"/>
        <v>0</v>
      </c>
      <c r="L24" s="35">
        <v>0</v>
      </c>
      <c r="M24" s="35"/>
      <c r="N24" s="35">
        <f t="shared" si="3"/>
        <v>0</v>
      </c>
      <c r="O24" s="36">
        <f t="shared" si="11"/>
        <v>0</v>
      </c>
      <c r="P24" s="34">
        <v>0</v>
      </c>
      <c r="Q24" s="35">
        <v>1147.5</v>
      </c>
      <c r="R24" s="35">
        <f t="shared" si="4"/>
        <v>0</v>
      </c>
      <c r="S24" s="35">
        <v>0</v>
      </c>
      <c r="T24" s="35"/>
      <c r="U24" s="35">
        <f t="shared" si="5"/>
        <v>0</v>
      </c>
      <c r="V24" s="36">
        <f t="shared" si="12"/>
        <v>0</v>
      </c>
      <c r="W24" s="34">
        <v>0</v>
      </c>
      <c r="X24" s="35">
        <v>1147.5</v>
      </c>
      <c r="Y24" s="35">
        <f t="shared" si="6"/>
        <v>0</v>
      </c>
      <c r="Z24" s="35">
        <v>0</v>
      </c>
      <c r="AA24" s="35"/>
      <c r="AB24" s="35">
        <f t="shared" si="7"/>
        <v>0</v>
      </c>
      <c r="AC24" s="36">
        <f t="shared" si="13"/>
        <v>0</v>
      </c>
      <c r="AD24" s="34">
        <f t="shared" si="8"/>
        <v>0</v>
      </c>
      <c r="AE24" s="35">
        <f t="shared" si="9"/>
        <v>0</v>
      </c>
      <c r="AF24" s="35">
        <f t="shared" si="9"/>
        <v>0</v>
      </c>
      <c r="AG24" s="35">
        <f t="shared" si="10"/>
        <v>0</v>
      </c>
      <c r="AH24" s="141">
        <f t="shared" si="10"/>
        <v>0</v>
      </c>
    </row>
    <row r="25" spans="1:34" ht="31.5" customHeight="1" thickBot="1" x14ac:dyDescent="0.25">
      <c r="A25" s="186"/>
      <c r="B25" s="34"/>
      <c r="C25" s="35"/>
      <c r="D25" s="35"/>
      <c r="E25" s="35"/>
      <c r="F25" s="35"/>
      <c r="G25" s="35"/>
      <c r="H25" s="36"/>
      <c r="I25" s="34"/>
      <c r="J25" s="35"/>
      <c r="K25" s="35"/>
      <c r="L25" s="35"/>
      <c r="M25" s="35"/>
      <c r="N25" s="35"/>
      <c r="O25" s="36"/>
      <c r="P25" s="34"/>
      <c r="Q25" s="35"/>
      <c r="R25" s="35"/>
      <c r="S25" s="35"/>
      <c r="T25" s="35"/>
      <c r="U25" s="35"/>
      <c r="V25" s="36"/>
      <c r="W25" s="34"/>
      <c r="X25" s="35"/>
      <c r="Y25" s="35"/>
      <c r="Z25" s="35"/>
      <c r="AA25" s="35"/>
      <c r="AB25" s="35"/>
      <c r="AC25" s="36"/>
      <c r="AD25" s="34"/>
      <c r="AE25" s="35"/>
      <c r="AF25" s="35"/>
      <c r="AG25" s="35"/>
      <c r="AH25" s="141"/>
    </row>
    <row r="26" spans="1:34" ht="42" customHeight="1" thickBot="1" x14ac:dyDescent="0.25">
      <c r="A26" s="38" t="s">
        <v>41</v>
      </c>
      <c r="B26" s="60">
        <f>SUM(B18:B25)</f>
        <v>37.5</v>
      </c>
      <c r="C26" s="57"/>
      <c r="D26" s="57">
        <f>D18+D19+D20+D21+D22+D23+D24+D25</f>
        <v>51.640000000000008</v>
      </c>
      <c r="E26" s="57">
        <f>E18+E19+E20+E21+E22+E23+E24+E25</f>
        <v>470</v>
      </c>
      <c r="F26" s="57"/>
      <c r="G26" s="57">
        <f>SUM(G18:G25)</f>
        <v>3.5100000000000002</v>
      </c>
      <c r="H26" s="62">
        <f>SUM(H18:H25)</f>
        <v>55.15</v>
      </c>
      <c r="I26" s="60">
        <f>SUM(I18:I25)</f>
        <v>36.6</v>
      </c>
      <c r="J26" s="57"/>
      <c r="K26" s="57">
        <f>SUM(K18:K25)</f>
        <v>50.400000000000006</v>
      </c>
      <c r="L26" s="57">
        <f>SUM(L18:L25)</f>
        <v>430</v>
      </c>
      <c r="M26" s="57"/>
      <c r="N26" s="57">
        <f>SUM(N18:N25)</f>
        <v>3.22</v>
      </c>
      <c r="O26" s="62">
        <f>K26+N26</f>
        <v>53.620000000000005</v>
      </c>
      <c r="P26" s="60">
        <f>SUM(P18:P25)</f>
        <v>9</v>
      </c>
      <c r="Q26" s="57"/>
      <c r="R26" s="57">
        <f>SUM(R18:R25)</f>
        <v>12.639999999999999</v>
      </c>
      <c r="S26" s="57">
        <f>SUM(S18:S25)</f>
        <v>70</v>
      </c>
      <c r="T26" s="57"/>
      <c r="U26" s="57">
        <f>SUM(U18:U25)</f>
        <v>1.22</v>
      </c>
      <c r="V26" s="62">
        <f>SUM(V18:V25)</f>
        <v>13.86</v>
      </c>
      <c r="W26" s="60">
        <f>SUM(W18:W25)</f>
        <v>50.2</v>
      </c>
      <c r="X26" s="57"/>
      <c r="Y26" s="57">
        <f>Y18+Y19+Y20+Y21+Y22+Y23+Y24+Y25</f>
        <v>70.34</v>
      </c>
      <c r="Z26" s="57">
        <f>SUM(Z18:Z25)</f>
        <v>460</v>
      </c>
      <c r="AA26" s="57"/>
      <c r="AB26" s="57">
        <f>SUM(AB18:AB25)</f>
        <v>3.5300000000000002</v>
      </c>
      <c r="AC26" s="62">
        <f>Y26+AB26</f>
        <v>73.87</v>
      </c>
      <c r="AD26" s="60">
        <f>SUM(AD18:AD25)</f>
        <v>133.30000000000001</v>
      </c>
      <c r="AE26" s="57">
        <f>D26+K26+R26+Y26</f>
        <v>185.02000000000004</v>
      </c>
      <c r="AF26" s="57">
        <f>SUM(AF18:AF25)</f>
        <v>1430</v>
      </c>
      <c r="AG26" s="57">
        <f>SUM(AG18:AG25)</f>
        <v>11.48</v>
      </c>
      <c r="AH26" s="37">
        <f>H26+O26+V26+AC26</f>
        <v>196.5</v>
      </c>
    </row>
    <row r="27" spans="1:34" ht="30" customHeight="1" x14ac:dyDescent="0.2">
      <c r="A27" s="187" t="s">
        <v>45</v>
      </c>
      <c r="B27" s="34">
        <v>0.5</v>
      </c>
      <c r="C27" s="35">
        <v>1043.18</v>
      </c>
      <c r="D27" s="35">
        <v>0.69</v>
      </c>
      <c r="E27" s="35">
        <v>7</v>
      </c>
      <c r="F27" s="35"/>
      <c r="G27" s="35">
        <v>0.53</v>
      </c>
      <c r="H27" s="36">
        <f>SUM(D27+G27)</f>
        <v>1.22</v>
      </c>
      <c r="I27" s="34">
        <v>0.4</v>
      </c>
      <c r="J27" s="35">
        <v>1043.18</v>
      </c>
      <c r="K27" s="35">
        <v>0.55000000000000004</v>
      </c>
      <c r="L27" s="35">
        <v>6.66</v>
      </c>
      <c r="M27" s="35"/>
      <c r="N27" s="35">
        <v>0.05</v>
      </c>
      <c r="O27" s="36">
        <f>K27+N27</f>
        <v>0.60000000000000009</v>
      </c>
      <c r="P27" s="34">
        <v>0</v>
      </c>
      <c r="Q27" s="35">
        <v>1147.5</v>
      </c>
      <c r="R27" s="35">
        <f>P27*1212.8/1000</f>
        <v>0</v>
      </c>
      <c r="S27" s="35">
        <v>0</v>
      </c>
      <c r="T27" s="35"/>
      <c r="U27" s="35">
        <f>S27*6.69/1000</f>
        <v>0</v>
      </c>
      <c r="V27" s="36">
        <f>R27+U27</f>
        <v>0</v>
      </c>
      <c r="W27" s="34">
        <v>0.4</v>
      </c>
      <c r="X27" s="35">
        <v>1147.5</v>
      </c>
      <c r="Y27" s="35">
        <v>0.56000000000000005</v>
      </c>
      <c r="Z27" s="35">
        <v>6.66</v>
      </c>
      <c r="AA27" s="35"/>
      <c r="AB27" s="35">
        <v>0.06</v>
      </c>
      <c r="AC27" s="36">
        <f>Y27+AB27</f>
        <v>0.62000000000000011</v>
      </c>
      <c r="AD27" s="34">
        <f t="shared" si="8"/>
        <v>1.3</v>
      </c>
      <c r="AE27" s="35">
        <f>D27+K27+R27+Y27</f>
        <v>1.8</v>
      </c>
      <c r="AF27" s="35">
        <f>E27+L27+S27+Z27</f>
        <v>20.32</v>
      </c>
      <c r="AG27" s="35">
        <f>G27+N27+U27+AB27</f>
        <v>0.64000000000000012</v>
      </c>
      <c r="AH27" s="141">
        <f>H27+O27+V27+AC27</f>
        <v>2.4400000000000004</v>
      </c>
    </row>
    <row r="28" spans="1:34" ht="32.25" customHeight="1" x14ac:dyDescent="0.2">
      <c r="A28" s="55" t="s">
        <v>21</v>
      </c>
      <c r="B28" s="34">
        <v>0.3</v>
      </c>
      <c r="C28" s="35">
        <v>1043.18</v>
      </c>
      <c r="D28" s="35">
        <v>0.41</v>
      </c>
      <c r="E28" s="35">
        <v>3.34</v>
      </c>
      <c r="F28" s="35"/>
      <c r="G28" s="35">
        <v>0.25</v>
      </c>
      <c r="H28" s="36">
        <f t="shared" ref="H28:H29" si="15">SUM(D28+G28)</f>
        <v>0.65999999999999992</v>
      </c>
      <c r="I28" s="34">
        <v>0.2</v>
      </c>
      <c r="J28" s="35">
        <v>1043.18</v>
      </c>
      <c r="K28" s="35">
        <v>0.27</v>
      </c>
      <c r="L28" s="35">
        <v>3.34</v>
      </c>
      <c r="M28" s="35"/>
      <c r="N28" s="35">
        <v>0.03</v>
      </c>
      <c r="O28" s="36">
        <f t="shared" ref="O28:O29" si="16">K28+N28</f>
        <v>0.30000000000000004</v>
      </c>
      <c r="P28" s="34">
        <v>0</v>
      </c>
      <c r="Q28" s="35">
        <v>1147.5</v>
      </c>
      <c r="R28" s="35">
        <f>P28*1212.8/1000</f>
        <v>0</v>
      </c>
      <c r="S28" s="35">
        <v>0</v>
      </c>
      <c r="T28" s="35"/>
      <c r="U28" s="35">
        <f>S28*6.69/1000</f>
        <v>0</v>
      </c>
      <c r="V28" s="36">
        <f t="shared" ref="V28:V29" si="17">R28+U28</f>
        <v>0</v>
      </c>
      <c r="W28" s="34">
        <v>0.2</v>
      </c>
      <c r="X28" s="35">
        <v>1147.5</v>
      </c>
      <c r="Y28" s="35">
        <v>0.28000000000000003</v>
      </c>
      <c r="Z28" s="35">
        <v>3.34</v>
      </c>
      <c r="AA28" s="35"/>
      <c r="AB28" s="35">
        <v>0.03</v>
      </c>
      <c r="AC28" s="36">
        <f t="shared" ref="AC28:AC29" si="18">Y28+AB28</f>
        <v>0.31000000000000005</v>
      </c>
      <c r="AD28" s="34">
        <f t="shared" si="8"/>
        <v>0.7</v>
      </c>
      <c r="AE28" s="35">
        <v>0.98</v>
      </c>
      <c r="AF28" s="35">
        <f>E28+L28+S28+Z28</f>
        <v>10.02</v>
      </c>
      <c r="AG28" s="35">
        <v>0.08</v>
      </c>
      <c r="AH28" s="141">
        <f>H28+O28+V28+AC28</f>
        <v>1.27</v>
      </c>
    </row>
    <row r="29" spans="1:34" ht="45" customHeight="1" thickBot="1" x14ac:dyDescent="0.25">
      <c r="A29" s="15" t="s">
        <v>26</v>
      </c>
      <c r="B29" s="34">
        <v>0</v>
      </c>
      <c r="C29" s="35">
        <v>1043.18</v>
      </c>
      <c r="D29" s="35">
        <f>B29*1184/1000</f>
        <v>0</v>
      </c>
      <c r="E29" s="35">
        <v>0</v>
      </c>
      <c r="F29" s="35"/>
      <c r="G29" s="35">
        <f>E29*6.18/1000</f>
        <v>0</v>
      </c>
      <c r="H29" s="36">
        <f t="shared" si="15"/>
        <v>0</v>
      </c>
      <c r="I29" s="34">
        <v>0</v>
      </c>
      <c r="J29" s="35">
        <v>1043.18</v>
      </c>
      <c r="K29" s="35">
        <f>I29*1184/1000</f>
        <v>0</v>
      </c>
      <c r="L29" s="35">
        <v>0</v>
      </c>
      <c r="M29" s="35"/>
      <c r="N29" s="35">
        <f>L29*6.18/1000</f>
        <v>0</v>
      </c>
      <c r="O29" s="36">
        <f t="shared" si="16"/>
        <v>0</v>
      </c>
      <c r="P29" s="34">
        <v>0</v>
      </c>
      <c r="Q29" s="35">
        <v>1147.5</v>
      </c>
      <c r="R29" s="35">
        <f>P29*1212.8/1000</f>
        <v>0</v>
      </c>
      <c r="S29" s="35">
        <v>0</v>
      </c>
      <c r="T29" s="35"/>
      <c r="U29" s="35">
        <f>S29*6.69/1000</f>
        <v>0</v>
      </c>
      <c r="V29" s="36">
        <f t="shared" si="17"/>
        <v>0</v>
      </c>
      <c r="W29" s="34">
        <v>0</v>
      </c>
      <c r="X29" s="35">
        <v>1147.5</v>
      </c>
      <c r="Y29" s="35">
        <f>W29*1212.8/1000</f>
        <v>0</v>
      </c>
      <c r="Z29" s="35">
        <v>0</v>
      </c>
      <c r="AA29" s="35"/>
      <c r="AB29" s="35">
        <f>Z29*6.69/1000</f>
        <v>0</v>
      </c>
      <c r="AC29" s="36">
        <f t="shared" si="18"/>
        <v>0</v>
      </c>
      <c r="AD29" s="34">
        <f t="shared" si="8"/>
        <v>0</v>
      </c>
      <c r="AE29" s="35">
        <f>D29+K29+R29+Y29</f>
        <v>0</v>
      </c>
      <c r="AF29" s="35">
        <f>E29+L29+S29+Z29</f>
        <v>0</v>
      </c>
      <c r="AG29" s="35">
        <f>G29+N29+U29+AB29</f>
        <v>0</v>
      </c>
      <c r="AH29" s="141">
        <f>H29+O29+V29+AC29</f>
        <v>0</v>
      </c>
    </row>
    <row r="30" spans="1:34" s="107" customFormat="1" ht="29.25" thickBot="1" x14ac:dyDescent="0.25">
      <c r="A30" s="121" t="s">
        <v>31</v>
      </c>
      <c r="B30" s="124">
        <f>SUM(B27:B29)</f>
        <v>0.8</v>
      </c>
      <c r="C30" s="94"/>
      <c r="D30" s="94">
        <f>SUM(D27:D29)</f>
        <v>1.0999999999999999</v>
      </c>
      <c r="E30" s="94">
        <f>SUM(E27:E29)</f>
        <v>10.34</v>
      </c>
      <c r="F30" s="94"/>
      <c r="G30" s="94">
        <f>SUM(G27:G29)</f>
        <v>0.78</v>
      </c>
      <c r="H30" s="106">
        <f>SUM(H27:H29)</f>
        <v>1.88</v>
      </c>
      <c r="I30" s="94">
        <f>SUM(I27:I29)</f>
        <v>0.60000000000000009</v>
      </c>
      <c r="J30" s="94"/>
      <c r="K30" s="94">
        <f>SUM(K27:K29)</f>
        <v>0.82000000000000006</v>
      </c>
      <c r="L30" s="94">
        <f>SUM(L27:L29)</f>
        <v>10</v>
      </c>
      <c r="M30" s="94"/>
      <c r="N30" s="94">
        <f>SUM(N27:N29)</f>
        <v>0.08</v>
      </c>
      <c r="O30" s="106">
        <f>SUM(O27:O29)</f>
        <v>0.90000000000000013</v>
      </c>
      <c r="P30" s="93">
        <f>SUM(P27:P29)</f>
        <v>0</v>
      </c>
      <c r="Q30" s="94">
        <v>1147.5</v>
      </c>
      <c r="R30" s="94">
        <f>SUM(R27:R29)</f>
        <v>0</v>
      </c>
      <c r="S30" s="94">
        <f>SUM(S27:S29)</f>
        <v>0</v>
      </c>
      <c r="T30" s="94"/>
      <c r="U30" s="94">
        <f>SUM(U27:U29)</f>
        <v>0</v>
      </c>
      <c r="V30" s="106">
        <f>SUM(V27:V29)</f>
        <v>0</v>
      </c>
      <c r="W30" s="94">
        <f>SUM(W27:W29)</f>
        <v>0.60000000000000009</v>
      </c>
      <c r="X30" s="94">
        <v>1147.5</v>
      </c>
      <c r="Y30" s="94">
        <f>SUM(Y27:Y29)</f>
        <v>0.84000000000000008</v>
      </c>
      <c r="Z30" s="94">
        <f>SUM(Z27:Z29)</f>
        <v>10</v>
      </c>
      <c r="AA30" s="94"/>
      <c r="AB30" s="94">
        <f t="shared" ref="AB30:AG30" si="19">SUM(AB27:AB29)</f>
        <v>0.09</v>
      </c>
      <c r="AC30" s="106">
        <f t="shared" si="19"/>
        <v>0.93000000000000016</v>
      </c>
      <c r="AD30" s="93">
        <f t="shared" si="19"/>
        <v>2</v>
      </c>
      <c r="AE30" s="94">
        <f>SUM(AE27:AE29)</f>
        <v>2.7800000000000002</v>
      </c>
      <c r="AF30" s="94">
        <f>SUM(AF27:AF29)</f>
        <v>30.34</v>
      </c>
      <c r="AG30" s="94">
        <f t="shared" si="19"/>
        <v>0.72000000000000008</v>
      </c>
      <c r="AH30" s="96">
        <f>SUM(AH27:AH29)</f>
        <v>3.7100000000000004</v>
      </c>
    </row>
    <row r="31" spans="1:34" s="118" customFormat="1" ht="27.75" customHeight="1" x14ac:dyDescent="0.2">
      <c r="A31" s="144" t="s">
        <v>73</v>
      </c>
      <c r="B31" s="90">
        <v>21</v>
      </c>
      <c r="C31" s="91">
        <v>1043.18</v>
      </c>
      <c r="D31" s="35">
        <v>28.92</v>
      </c>
      <c r="E31" s="91">
        <v>343</v>
      </c>
      <c r="F31" s="91"/>
      <c r="G31" s="35">
        <v>2.57</v>
      </c>
      <c r="H31" s="117">
        <f>SUM(D31+G31)</f>
        <v>31.490000000000002</v>
      </c>
      <c r="I31" s="90">
        <v>21</v>
      </c>
      <c r="J31" s="91">
        <v>1043.18</v>
      </c>
      <c r="K31" s="35">
        <v>28.92</v>
      </c>
      <c r="L31" s="91">
        <v>343</v>
      </c>
      <c r="M31" s="91"/>
      <c r="N31" s="35">
        <v>2.57</v>
      </c>
      <c r="O31" s="117">
        <f>K31+N31</f>
        <v>31.490000000000002</v>
      </c>
      <c r="P31" s="90">
        <v>21</v>
      </c>
      <c r="Q31" s="91">
        <v>1147.5</v>
      </c>
      <c r="R31" s="35">
        <v>29.5</v>
      </c>
      <c r="S31" s="91">
        <v>343</v>
      </c>
      <c r="T31" s="91"/>
      <c r="U31" s="35">
        <v>2.62</v>
      </c>
      <c r="V31" s="117">
        <f>R31+U31</f>
        <v>32.119999999999997</v>
      </c>
      <c r="W31" s="90">
        <v>20.58</v>
      </c>
      <c r="X31" s="91">
        <v>1147.5</v>
      </c>
      <c r="Y31" s="35">
        <v>28.9</v>
      </c>
      <c r="Z31" s="91">
        <v>343</v>
      </c>
      <c r="AA31" s="91"/>
      <c r="AB31" s="35">
        <v>2.62</v>
      </c>
      <c r="AC31" s="117">
        <f>Y31+AB31</f>
        <v>31.52</v>
      </c>
      <c r="AD31" s="90">
        <f>B31+I31+P31+W31</f>
        <v>83.58</v>
      </c>
      <c r="AE31" s="91">
        <f t="shared" ref="AE31:AF35" si="20">D31+K31+R31+Y31</f>
        <v>116.24000000000001</v>
      </c>
      <c r="AF31" s="91">
        <f t="shared" si="20"/>
        <v>1372</v>
      </c>
      <c r="AG31" s="91">
        <f t="shared" ref="AG31:AH35" si="21">G31+N31+U31+AB31</f>
        <v>10.379999999999999</v>
      </c>
      <c r="AH31" s="92">
        <f t="shared" si="21"/>
        <v>126.61999999999999</v>
      </c>
    </row>
    <row r="32" spans="1:34" s="118" customFormat="1" ht="33" customHeight="1" thickBot="1" x14ac:dyDescent="0.25">
      <c r="A32" s="145" t="s">
        <v>16</v>
      </c>
      <c r="B32" s="90">
        <v>0</v>
      </c>
      <c r="C32" s="91"/>
      <c r="D32" s="35">
        <f>B32*1184/1000</f>
        <v>0</v>
      </c>
      <c r="E32" s="91">
        <v>0</v>
      </c>
      <c r="F32" s="91"/>
      <c r="G32" s="35">
        <f>E32*6.18/1000</f>
        <v>0</v>
      </c>
      <c r="H32" s="117">
        <f>SUM(D32+G32)</f>
        <v>0</v>
      </c>
      <c r="I32" s="90">
        <v>0</v>
      </c>
      <c r="J32" s="91"/>
      <c r="K32" s="35">
        <f>I32*1184/1000</f>
        <v>0</v>
      </c>
      <c r="L32" s="91">
        <v>0</v>
      </c>
      <c r="M32" s="91"/>
      <c r="N32" s="35">
        <f>L32*6.18/1000</f>
        <v>0</v>
      </c>
      <c r="O32" s="117">
        <f>K32+N32</f>
        <v>0</v>
      </c>
      <c r="P32" s="90">
        <v>0</v>
      </c>
      <c r="Q32" s="91"/>
      <c r="R32" s="35">
        <f>P32*1212.8/1000</f>
        <v>0</v>
      </c>
      <c r="S32" s="91">
        <v>0</v>
      </c>
      <c r="T32" s="91"/>
      <c r="U32" s="35">
        <f>S32*6.69/1000</f>
        <v>0</v>
      </c>
      <c r="V32" s="117">
        <f>R32+U32</f>
        <v>0</v>
      </c>
      <c r="W32" s="90">
        <v>0</v>
      </c>
      <c r="X32" s="91"/>
      <c r="Y32" s="35">
        <f>W32*1212.8/1000</f>
        <v>0</v>
      </c>
      <c r="Z32" s="91">
        <v>0</v>
      </c>
      <c r="AA32" s="91"/>
      <c r="AB32" s="35">
        <f>Z32*6.69/1000</f>
        <v>0</v>
      </c>
      <c r="AC32" s="117">
        <f>Y32+AB32</f>
        <v>0</v>
      </c>
      <c r="AD32" s="90">
        <f>B32+I32+P32+W32</f>
        <v>0</v>
      </c>
      <c r="AE32" s="91">
        <f t="shared" si="20"/>
        <v>0</v>
      </c>
      <c r="AF32" s="91">
        <f t="shared" si="20"/>
        <v>0</v>
      </c>
      <c r="AG32" s="91">
        <f t="shared" si="21"/>
        <v>0</v>
      </c>
      <c r="AH32" s="92">
        <f t="shared" si="21"/>
        <v>0</v>
      </c>
    </row>
    <row r="33" spans="1:34" s="118" customFormat="1" ht="70.5" customHeight="1" thickBot="1" x14ac:dyDescent="0.25">
      <c r="A33" s="135" t="s">
        <v>74</v>
      </c>
      <c r="B33" s="98">
        <f>SUM(B31:B32)</f>
        <v>21</v>
      </c>
      <c r="C33" s="99"/>
      <c r="D33" s="94">
        <v>24.92</v>
      </c>
      <c r="E33" s="99">
        <f>SUM(E31:E32)</f>
        <v>343</v>
      </c>
      <c r="F33" s="99"/>
      <c r="G33" s="94">
        <v>2.38</v>
      </c>
      <c r="H33" s="108">
        <f>SUM(H31:H32)</f>
        <v>31.490000000000002</v>
      </c>
      <c r="I33" s="98">
        <f>SUM(I31:I32)</f>
        <v>21</v>
      </c>
      <c r="J33" s="99"/>
      <c r="K33" s="94">
        <f>SUM(K31:K32)</f>
        <v>28.92</v>
      </c>
      <c r="L33" s="99">
        <f>SUM(L31:L32)</f>
        <v>343</v>
      </c>
      <c r="M33" s="99"/>
      <c r="N33" s="94">
        <v>2.38</v>
      </c>
      <c r="O33" s="108">
        <f>SUM(O31:O32)</f>
        <v>31.490000000000002</v>
      </c>
      <c r="P33" s="98">
        <f>SUM(P31:P32)</f>
        <v>21</v>
      </c>
      <c r="Q33" s="99"/>
      <c r="R33" s="57">
        <f>SUM(R31:R32)</f>
        <v>29.5</v>
      </c>
      <c r="S33" s="99">
        <f>SUM(S31:S32)</f>
        <v>343</v>
      </c>
      <c r="T33" s="99"/>
      <c r="U33" s="94">
        <f>SUM(U31:U32)</f>
        <v>2.62</v>
      </c>
      <c r="V33" s="108">
        <f>SUM(V31:V32)</f>
        <v>32.119999999999997</v>
      </c>
      <c r="W33" s="98">
        <f>SUM(W31:W32)</f>
        <v>20.58</v>
      </c>
      <c r="X33" s="99"/>
      <c r="Y33" s="57">
        <f>SUM(Y31:Y32)</f>
        <v>28.9</v>
      </c>
      <c r="Z33" s="99">
        <f>SUM(Z31:Z32)</f>
        <v>343</v>
      </c>
      <c r="AA33" s="99"/>
      <c r="AB33" s="94">
        <f t="shared" ref="AB33:AH33" si="22">SUM(AB31:AB32)</f>
        <v>2.62</v>
      </c>
      <c r="AC33" s="108">
        <f t="shared" si="22"/>
        <v>31.52</v>
      </c>
      <c r="AD33" s="98">
        <f t="shared" si="22"/>
        <v>83.58</v>
      </c>
      <c r="AE33" s="99">
        <f t="shared" si="22"/>
        <v>116.24000000000001</v>
      </c>
      <c r="AF33" s="99">
        <f t="shared" si="22"/>
        <v>1372</v>
      </c>
      <c r="AG33" s="99">
        <f t="shared" si="22"/>
        <v>10.379999999999999</v>
      </c>
      <c r="AH33" s="100">
        <f t="shared" si="22"/>
        <v>126.61999999999999</v>
      </c>
    </row>
    <row r="34" spans="1:34" s="118" customFormat="1" ht="29.25" customHeight="1" thickBot="1" x14ac:dyDescent="0.25">
      <c r="A34" s="109" t="s">
        <v>39</v>
      </c>
      <c r="B34" s="90">
        <v>0.78</v>
      </c>
      <c r="C34" s="91">
        <v>1043.18</v>
      </c>
      <c r="D34" s="35">
        <v>1.07</v>
      </c>
      <c r="E34" s="91">
        <v>10</v>
      </c>
      <c r="F34" s="91"/>
      <c r="G34" s="35">
        <v>0.08</v>
      </c>
      <c r="H34" s="108">
        <f>SUM(D34+G34)</f>
        <v>1.1500000000000001</v>
      </c>
      <c r="I34" s="90">
        <v>0.3</v>
      </c>
      <c r="J34" s="91">
        <v>1043.18</v>
      </c>
      <c r="K34" s="35">
        <v>0.41</v>
      </c>
      <c r="L34" s="91">
        <v>5</v>
      </c>
      <c r="M34" s="91"/>
      <c r="N34" s="35">
        <v>0.04</v>
      </c>
      <c r="O34" s="108">
        <f>K34+N34</f>
        <v>0.44999999999999996</v>
      </c>
      <c r="P34" s="90">
        <v>0.3</v>
      </c>
      <c r="Q34" s="91">
        <v>1147.5</v>
      </c>
      <c r="R34" s="35">
        <v>0.42</v>
      </c>
      <c r="S34" s="91">
        <v>5</v>
      </c>
      <c r="T34" s="91"/>
      <c r="U34" s="35">
        <v>0.04</v>
      </c>
      <c r="V34" s="108">
        <f>R34+U34</f>
        <v>0.45999999999999996</v>
      </c>
      <c r="W34" s="90">
        <v>0.36</v>
      </c>
      <c r="X34" s="91">
        <v>1147.5</v>
      </c>
      <c r="Y34" s="35">
        <v>0.51</v>
      </c>
      <c r="Z34" s="91">
        <v>6</v>
      </c>
      <c r="AA34" s="99"/>
      <c r="AB34" s="35">
        <v>0.05</v>
      </c>
      <c r="AC34" s="108">
        <f>Y34+AB34</f>
        <v>0.56000000000000005</v>
      </c>
      <c r="AD34" s="90">
        <f>B34+I34+P34+W34</f>
        <v>1.7400000000000002</v>
      </c>
      <c r="AE34" s="91">
        <f t="shared" si="20"/>
        <v>2.41</v>
      </c>
      <c r="AF34" s="91">
        <f t="shared" si="20"/>
        <v>26</v>
      </c>
      <c r="AG34" s="91">
        <f t="shared" si="21"/>
        <v>0.21000000000000002</v>
      </c>
      <c r="AH34" s="92">
        <f t="shared" si="21"/>
        <v>2.62</v>
      </c>
    </row>
    <row r="35" spans="1:34" s="118" customFormat="1" ht="29.25" customHeight="1" thickBot="1" x14ac:dyDescent="0.25">
      <c r="A35" s="110" t="s">
        <v>47</v>
      </c>
      <c r="B35" s="90">
        <v>3.51</v>
      </c>
      <c r="C35" s="91"/>
      <c r="D35" s="35">
        <v>4.83</v>
      </c>
      <c r="E35" s="91">
        <v>45</v>
      </c>
      <c r="F35" s="91"/>
      <c r="G35" s="35">
        <v>0.34</v>
      </c>
      <c r="H35" s="108">
        <f>D35+G35</f>
        <v>5.17</v>
      </c>
      <c r="I35" s="90">
        <v>0.48</v>
      </c>
      <c r="J35" s="91"/>
      <c r="K35" s="35">
        <v>0.66</v>
      </c>
      <c r="L35" s="91">
        <v>8</v>
      </c>
      <c r="M35" s="91"/>
      <c r="N35" s="35">
        <v>0.06</v>
      </c>
      <c r="O35" s="108">
        <f>K35+N35</f>
        <v>0.72</v>
      </c>
      <c r="P35" s="90">
        <v>0</v>
      </c>
      <c r="Q35" s="91"/>
      <c r="R35" s="35">
        <f>P35*1212.8/1000</f>
        <v>0</v>
      </c>
      <c r="S35" s="91">
        <v>0</v>
      </c>
      <c r="T35" s="91"/>
      <c r="U35" s="35">
        <f>S35*6.69/1000</f>
        <v>0</v>
      </c>
      <c r="V35" s="108">
        <f>R35+U35</f>
        <v>0</v>
      </c>
      <c r="W35" s="90">
        <v>1.2</v>
      </c>
      <c r="X35" s="91"/>
      <c r="Y35" s="35">
        <v>1.68</v>
      </c>
      <c r="Z35" s="91">
        <v>20</v>
      </c>
      <c r="AA35" s="99"/>
      <c r="AB35" s="35">
        <v>0.02</v>
      </c>
      <c r="AC35" s="108">
        <f>Y35+AB35</f>
        <v>1.7</v>
      </c>
      <c r="AD35" s="90">
        <f>B35+I35+P35+W35</f>
        <v>5.1899999999999995</v>
      </c>
      <c r="AE35" s="91">
        <f t="shared" si="20"/>
        <v>7.17</v>
      </c>
      <c r="AF35" s="91">
        <f t="shared" si="20"/>
        <v>73</v>
      </c>
      <c r="AG35" s="91">
        <f t="shared" si="21"/>
        <v>0.42000000000000004</v>
      </c>
      <c r="AH35" s="92">
        <f t="shared" si="21"/>
        <v>7.59</v>
      </c>
    </row>
    <row r="36" spans="1:34" s="107" customFormat="1" ht="24.75" customHeight="1" thickBot="1" x14ac:dyDescent="0.25">
      <c r="A36" s="188" t="s">
        <v>48</v>
      </c>
      <c r="B36" s="98">
        <f>SUM(B34:B35)</f>
        <v>4.29</v>
      </c>
      <c r="C36" s="99"/>
      <c r="D36" s="99">
        <f>SUM(D34:D35)</f>
        <v>5.9</v>
      </c>
      <c r="E36" s="99">
        <f>SUM(E34:E35)</f>
        <v>55</v>
      </c>
      <c r="F36" s="99"/>
      <c r="G36" s="99">
        <f>SUM(G34:G35)</f>
        <v>0.42000000000000004</v>
      </c>
      <c r="H36" s="108">
        <f>SUM(H34:H35)</f>
        <v>6.32</v>
      </c>
      <c r="I36" s="98">
        <f>SUM(I34:I35)</f>
        <v>0.78</v>
      </c>
      <c r="J36" s="99"/>
      <c r="K36" s="99">
        <f>SUM(K34:K35)</f>
        <v>1.07</v>
      </c>
      <c r="L36" s="99">
        <f>SUM(L34:L35)</f>
        <v>13</v>
      </c>
      <c r="M36" s="99"/>
      <c r="N36" s="99">
        <f>SUM(N34:N35)</f>
        <v>0.1</v>
      </c>
      <c r="O36" s="108">
        <f>SUM(O34:O35)</f>
        <v>1.17</v>
      </c>
      <c r="P36" s="98">
        <f>SUM(P34:P35)</f>
        <v>0.3</v>
      </c>
      <c r="Q36" s="99"/>
      <c r="R36" s="99">
        <f>SUM(R34:R35)</f>
        <v>0.42</v>
      </c>
      <c r="S36" s="99">
        <f>SUM(S34:S35)</f>
        <v>5</v>
      </c>
      <c r="T36" s="99"/>
      <c r="U36" s="99">
        <f>SUM(U34:U35)</f>
        <v>0.04</v>
      </c>
      <c r="V36" s="108">
        <f>SUM(V34:V35)</f>
        <v>0.45999999999999996</v>
      </c>
      <c r="W36" s="98">
        <f>SUM(W34:W35)</f>
        <v>1.56</v>
      </c>
      <c r="X36" s="99"/>
      <c r="Y36" s="99">
        <f t="shared" ref="Y36:AH36" si="23">SUM(Y34:Y35)</f>
        <v>2.19</v>
      </c>
      <c r="Z36" s="99">
        <f t="shared" si="23"/>
        <v>26</v>
      </c>
      <c r="AA36" s="99"/>
      <c r="AB36" s="99">
        <f t="shared" si="23"/>
        <v>7.0000000000000007E-2</v>
      </c>
      <c r="AC36" s="108">
        <f t="shared" si="23"/>
        <v>2.2599999999999998</v>
      </c>
      <c r="AD36" s="98">
        <f t="shared" si="23"/>
        <v>6.93</v>
      </c>
      <c r="AE36" s="99">
        <f t="shared" si="23"/>
        <v>9.58</v>
      </c>
      <c r="AF36" s="99">
        <f t="shared" si="23"/>
        <v>99</v>
      </c>
      <c r="AG36" s="99">
        <f t="shared" si="23"/>
        <v>0.63000000000000012</v>
      </c>
      <c r="AH36" s="100">
        <f t="shared" si="23"/>
        <v>10.210000000000001</v>
      </c>
    </row>
    <row r="37" spans="1:34" s="107" customFormat="1" ht="28.5" customHeight="1" thickBot="1" x14ac:dyDescent="0.25">
      <c r="A37" s="189" t="s">
        <v>33</v>
      </c>
      <c r="B37" s="102">
        <f>B26+B30+B33+B36</f>
        <v>63.589999999999996</v>
      </c>
      <c r="C37" s="103"/>
      <c r="D37" s="103">
        <f>D26+D30+D33+D36</f>
        <v>83.560000000000016</v>
      </c>
      <c r="E37" s="103">
        <f>E26+E30+E33+E36</f>
        <v>878.33999999999992</v>
      </c>
      <c r="F37" s="103"/>
      <c r="G37" s="103">
        <f>G26+G30+G33+G36</f>
        <v>7.09</v>
      </c>
      <c r="H37" s="105">
        <f>H26+H30+H33+H36</f>
        <v>94.84</v>
      </c>
      <c r="I37" s="102">
        <f>I26+I30+I33+I36</f>
        <v>58.980000000000004</v>
      </c>
      <c r="J37" s="103"/>
      <c r="K37" s="103">
        <f>K26+K30+K33+K36</f>
        <v>81.210000000000008</v>
      </c>
      <c r="L37" s="103">
        <f>L26+L30+L33+L36</f>
        <v>796</v>
      </c>
      <c r="M37" s="103"/>
      <c r="N37" s="103">
        <f>N26+N30+N33+N36</f>
        <v>5.7799999999999994</v>
      </c>
      <c r="O37" s="105">
        <f>O26+O30+O33+O36</f>
        <v>87.18</v>
      </c>
      <c r="P37" s="102">
        <f>P26+P30+P33+P36</f>
        <v>30.3</v>
      </c>
      <c r="Q37" s="103"/>
      <c r="R37" s="103">
        <f>R26+R30+R33+R36</f>
        <v>42.56</v>
      </c>
      <c r="S37" s="103">
        <f>S26+S30+S33+S36</f>
        <v>418</v>
      </c>
      <c r="T37" s="103"/>
      <c r="U37" s="103">
        <f>U26+U30+U33+U36</f>
        <v>3.88</v>
      </c>
      <c r="V37" s="105">
        <f>V26+V30+V33+V36</f>
        <v>46.44</v>
      </c>
      <c r="W37" s="102">
        <f>W26+W30+W33+W36</f>
        <v>72.94</v>
      </c>
      <c r="X37" s="103"/>
      <c r="Y37" s="103">
        <f>Y26+Y30+Y36+Y33</f>
        <v>102.27000000000001</v>
      </c>
      <c r="Z37" s="103">
        <f>Z26+Z30+Z33+Z36</f>
        <v>839</v>
      </c>
      <c r="AA37" s="103"/>
      <c r="AB37" s="103">
        <f t="shared" ref="AB37:AH37" si="24">AB26+AB30+AB33+AB36</f>
        <v>6.3100000000000005</v>
      </c>
      <c r="AC37" s="105">
        <f t="shared" si="24"/>
        <v>108.58000000000001</v>
      </c>
      <c r="AD37" s="102">
        <f t="shared" si="24"/>
        <v>225.81</v>
      </c>
      <c r="AE37" s="103">
        <f t="shared" si="24"/>
        <v>313.62000000000006</v>
      </c>
      <c r="AF37" s="103">
        <f t="shared" si="24"/>
        <v>2931.34</v>
      </c>
      <c r="AG37" s="103">
        <f t="shared" si="24"/>
        <v>23.209999999999997</v>
      </c>
      <c r="AH37" s="105">
        <f t="shared" si="24"/>
        <v>337.03999999999996</v>
      </c>
    </row>
    <row r="38" spans="1:34" s="107" customFormat="1" ht="16.5" customHeight="1" x14ac:dyDescent="0.2">
      <c r="A38" s="31" t="s">
        <v>69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</row>
    <row r="39" spans="1:34" ht="14.25" x14ac:dyDescent="0.2">
      <c r="A39" s="32" t="s">
        <v>82</v>
      </c>
      <c r="B39" s="32"/>
      <c r="C39" s="32"/>
      <c r="D39" s="32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</row>
  </sheetData>
  <mergeCells count="9">
    <mergeCell ref="A12:AH12"/>
    <mergeCell ref="A13:AH13"/>
    <mergeCell ref="A14:AH14"/>
    <mergeCell ref="A16:A17"/>
    <mergeCell ref="B16:H16"/>
    <mergeCell ref="I16:O16"/>
    <mergeCell ref="P16:V16"/>
    <mergeCell ref="W16:AC16"/>
    <mergeCell ref="AD16:AH16"/>
  </mergeCells>
  <pageMargins left="0.19685039370078741" right="0.19685039370078741" top="0.15748031496062992" bottom="0.19685039370078741" header="0.31496062992125984" footer="0.31496062992125984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40"/>
  <sheetViews>
    <sheetView view="pageBreakPreview" topLeftCell="A10" zoomScaleNormal="75" zoomScaleSheetLayoutView="100" workbookViewId="0">
      <selection activeCell="B27" sqref="B27"/>
    </sheetView>
  </sheetViews>
  <sheetFormatPr defaultRowHeight="12.75" x14ac:dyDescent="0.2"/>
  <cols>
    <col min="1" max="1" width="30" customWidth="1"/>
    <col min="3" max="3" width="0" hidden="1" customWidth="1"/>
    <col min="6" max="6" width="0" hidden="1" customWidth="1"/>
    <col min="9" max="9" width="0" hidden="1" customWidth="1"/>
    <col min="12" max="12" width="0" hidden="1" customWidth="1"/>
    <col min="14" max="14" width="9.140625" customWidth="1"/>
    <col min="15" max="15" width="12.42578125" customWidth="1"/>
  </cols>
  <sheetData>
    <row r="1" spans="1:15" ht="15.75" x14ac:dyDescent="0.2">
      <c r="A1" s="4"/>
      <c r="B1" s="10"/>
      <c r="C1" s="11"/>
      <c r="D1" s="11"/>
      <c r="E1" s="11"/>
      <c r="F1" s="11"/>
      <c r="H1" s="3"/>
      <c r="I1" s="3"/>
      <c r="J1" s="4"/>
      <c r="K1" s="6" t="s">
        <v>67</v>
      </c>
      <c r="O1" s="21"/>
    </row>
    <row r="2" spans="1:15" ht="15.75" x14ac:dyDescent="0.2">
      <c r="A2" s="4"/>
      <c r="B2" s="10"/>
      <c r="C2" s="11"/>
      <c r="D2" s="11"/>
      <c r="E2" s="11"/>
      <c r="F2" s="11"/>
      <c r="H2" s="3"/>
      <c r="I2" s="3"/>
      <c r="J2" s="4"/>
      <c r="K2" s="6" t="s">
        <v>60</v>
      </c>
      <c r="O2" s="21"/>
    </row>
    <row r="3" spans="1:15" ht="15.75" x14ac:dyDescent="0.2">
      <c r="B3" s="10"/>
      <c r="C3" s="11"/>
      <c r="D3" s="11"/>
      <c r="E3" s="11"/>
      <c r="F3" s="11"/>
      <c r="H3" s="3"/>
      <c r="I3" s="3"/>
      <c r="J3" s="4"/>
      <c r="K3" s="6" t="s">
        <v>30</v>
      </c>
      <c r="L3" s="44"/>
      <c r="M3" s="44"/>
      <c r="N3" s="44"/>
      <c r="O3" s="45"/>
    </row>
    <row r="4" spans="1:15" ht="15.75" x14ac:dyDescent="0.2">
      <c r="B4" s="10"/>
      <c r="C4" s="11"/>
      <c r="D4" s="11"/>
      <c r="E4" s="11"/>
      <c r="F4" s="11"/>
      <c r="H4" s="3"/>
      <c r="I4" s="3"/>
      <c r="J4" s="4"/>
      <c r="K4" s="6" t="s">
        <v>85</v>
      </c>
      <c r="L4" s="6"/>
      <c r="M4" s="6"/>
      <c r="N4" s="46"/>
      <c r="O4" s="47"/>
    </row>
    <row r="5" spans="1:15" ht="15.75" x14ac:dyDescent="0.2">
      <c r="B5" s="10"/>
      <c r="C5" s="11"/>
      <c r="D5" s="11"/>
      <c r="E5" s="11"/>
      <c r="F5" s="11"/>
      <c r="H5" s="3"/>
      <c r="I5" s="3"/>
      <c r="J5" s="4"/>
      <c r="K5" s="6"/>
      <c r="L5" s="6"/>
      <c r="M5" s="6"/>
      <c r="N5" s="46"/>
      <c r="O5" s="47"/>
    </row>
    <row r="6" spans="1:15" ht="15.75" x14ac:dyDescent="0.2">
      <c r="A6" s="4"/>
      <c r="B6" s="10"/>
      <c r="C6" s="11"/>
      <c r="D6" s="11"/>
      <c r="E6" s="11"/>
      <c r="F6" s="11"/>
      <c r="H6" s="3"/>
      <c r="I6" s="3"/>
      <c r="J6" s="4"/>
      <c r="K6" s="6" t="s">
        <v>63</v>
      </c>
      <c r="L6" s="44"/>
      <c r="M6" s="44"/>
      <c r="N6" s="44"/>
      <c r="O6" s="45"/>
    </row>
    <row r="7" spans="1:15" ht="15.75" x14ac:dyDescent="0.2">
      <c r="A7" s="4"/>
      <c r="B7" s="10"/>
      <c r="C7" s="11"/>
      <c r="D7" s="11"/>
      <c r="E7" s="11"/>
      <c r="F7" s="11"/>
      <c r="H7" s="3"/>
      <c r="I7" s="3"/>
      <c r="J7" s="4"/>
      <c r="K7" s="6" t="s">
        <v>61</v>
      </c>
      <c r="L7" s="44"/>
      <c r="M7" s="44"/>
      <c r="N7" s="44"/>
      <c r="O7" s="45"/>
    </row>
    <row r="8" spans="1:15" ht="15.75" x14ac:dyDescent="0.2">
      <c r="A8" s="4"/>
      <c r="B8" s="10"/>
      <c r="C8" s="11"/>
      <c r="D8" s="11"/>
      <c r="E8" s="11"/>
      <c r="F8" s="11"/>
      <c r="H8" s="3"/>
      <c r="I8" s="3"/>
      <c r="J8" s="4"/>
      <c r="K8" s="6" t="s">
        <v>56</v>
      </c>
      <c r="L8" s="44"/>
      <c r="M8" s="44"/>
      <c r="N8" s="44"/>
      <c r="O8" s="45"/>
    </row>
    <row r="9" spans="1:15" ht="15.75" x14ac:dyDescent="0.2">
      <c r="B9" s="10"/>
      <c r="C9" s="11"/>
      <c r="D9" s="11"/>
      <c r="E9" s="11"/>
      <c r="F9" s="11"/>
      <c r="H9" s="3"/>
      <c r="I9" s="3"/>
      <c r="J9" s="4"/>
      <c r="K9" s="6" t="s">
        <v>62</v>
      </c>
      <c r="L9" s="44"/>
      <c r="M9" s="44"/>
      <c r="N9" s="44"/>
      <c r="O9" s="21"/>
    </row>
    <row r="10" spans="1:15" x14ac:dyDescent="0.2">
      <c r="K10" s="6" t="s">
        <v>94</v>
      </c>
    </row>
    <row r="12" spans="1:15" x14ac:dyDescent="0.2">
      <c r="A12" s="199" t="s">
        <v>75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</row>
    <row r="13" spans="1:15" x14ac:dyDescent="0.2">
      <c r="A13" s="199" t="s">
        <v>78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</row>
    <row r="14" spans="1:15" x14ac:dyDescent="0.2">
      <c r="A14" s="199" t="s">
        <v>95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</row>
    <row r="15" spans="1:15" ht="13.5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 customHeight="1" x14ac:dyDescent="0.2">
      <c r="A16" s="200" t="s">
        <v>36</v>
      </c>
      <c r="B16" s="202" t="s">
        <v>7</v>
      </c>
      <c r="C16" s="203"/>
      <c r="D16" s="204"/>
      <c r="E16" s="202" t="s">
        <v>8</v>
      </c>
      <c r="F16" s="203"/>
      <c r="G16" s="204"/>
      <c r="H16" s="202" t="s">
        <v>9</v>
      </c>
      <c r="I16" s="203"/>
      <c r="J16" s="204"/>
      <c r="K16" s="202" t="s">
        <v>10</v>
      </c>
      <c r="L16" s="203"/>
      <c r="M16" s="204"/>
      <c r="N16" s="202" t="s">
        <v>11</v>
      </c>
      <c r="O16" s="204"/>
    </row>
    <row r="17" spans="1:15" ht="26.25" thickBot="1" x14ac:dyDescent="0.25">
      <c r="A17" s="201"/>
      <c r="B17" s="65" t="s">
        <v>18</v>
      </c>
      <c r="C17" s="64" t="s">
        <v>12</v>
      </c>
      <c r="D17" s="66" t="s">
        <v>13</v>
      </c>
      <c r="E17" s="65" t="s">
        <v>18</v>
      </c>
      <c r="F17" s="64" t="s">
        <v>12</v>
      </c>
      <c r="G17" s="66" t="s">
        <v>13</v>
      </c>
      <c r="H17" s="65" t="s">
        <v>18</v>
      </c>
      <c r="I17" s="64" t="s">
        <v>12</v>
      </c>
      <c r="J17" s="66" t="s">
        <v>13</v>
      </c>
      <c r="K17" s="65" t="s">
        <v>18</v>
      </c>
      <c r="L17" s="64" t="s">
        <v>12</v>
      </c>
      <c r="M17" s="66" t="s">
        <v>13</v>
      </c>
      <c r="N17" s="65" t="s">
        <v>18</v>
      </c>
      <c r="O17" s="66" t="s">
        <v>13</v>
      </c>
    </row>
    <row r="18" spans="1:15" ht="16.5" customHeight="1" x14ac:dyDescent="0.2">
      <c r="A18" s="12" t="s">
        <v>49</v>
      </c>
      <c r="B18" s="18">
        <v>8</v>
      </c>
      <c r="C18" s="5">
        <v>6.24</v>
      </c>
      <c r="D18" s="19">
        <v>0.16</v>
      </c>
      <c r="E18" s="18">
        <v>8</v>
      </c>
      <c r="F18" s="5">
        <v>6.24</v>
      </c>
      <c r="G18" s="19">
        <v>0.16</v>
      </c>
      <c r="H18" s="18">
        <v>8</v>
      </c>
      <c r="I18" s="5">
        <v>6.24</v>
      </c>
      <c r="J18" s="19">
        <v>0.17</v>
      </c>
      <c r="K18" s="18">
        <v>8</v>
      </c>
      <c r="L18" s="5">
        <v>6.24</v>
      </c>
      <c r="M18" s="19">
        <v>0.17</v>
      </c>
      <c r="N18" s="18">
        <f>B18+E18+H18+K18</f>
        <v>32</v>
      </c>
      <c r="O18" s="137">
        <f>D18+G18+J18+M18</f>
        <v>0.66</v>
      </c>
    </row>
    <row r="19" spans="1:15" x14ac:dyDescent="0.2">
      <c r="A19" s="13" t="s">
        <v>50</v>
      </c>
      <c r="B19" s="18">
        <v>9</v>
      </c>
      <c r="C19" s="5">
        <v>6.24</v>
      </c>
      <c r="D19" s="19">
        <v>0.18</v>
      </c>
      <c r="E19" s="18">
        <v>9</v>
      </c>
      <c r="F19" s="5">
        <v>6.24</v>
      </c>
      <c r="G19" s="19">
        <v>0.18</v>
      </c>
      <c r="H19" s="18">
        <v>9</v>
      </c>
      <c r="I19" s="5">
        <v>6.24</v>
      </c>
      <c r="J19" s="19">
        <v>0.19</v>
      </c>
      <c r="K19" s="18">
        <v>9</v>
      </c>
      <c r="L19" s="5">
        <v>6.24</v>
      </c>
      <c r="M19" s="19">
        <v>0.19</v>
      </c>
      <c r="N19" s="18">
        <f t="shared" ref="N19:N24" si="0">B19+E19+H19+K19</f>
        <v>36</v>
      </c>
      <c r="O19" s="137">
        <f t="shared" ref="O19:O24" si="1">D19+G19+J19+M19</f>
        <v>0.74</v>
      </c>
    </row>
    <row r="20" spans="1:15" x14ac:dyDescent="0.2">
      <c r="A20" s="13" t="s">
        <v>4</v>
      </c>
      <c r="B20" s="18">
        <v>100</v>
      </c>
      <c r="C20" s="5">
        <v>6.24</v>
      </c>
      <c r="D20" s="19">
        <v>1.99</v>
      </c>
      <c r="E20" s="18">
        <v>76</v>
      </c>
      <c r="F20" s="5">
        <v>6.24</v>
      </c>
      <c r="G20" s="19">
        <v>1.52</v>
      </c>
      <c r="H20" s="18">
        <v>80</v>
      </c>
      <c r="I20" s="5">
        <v>6.24</v>
      </c>
      <c r="J20" s="19">
        <v>1.62</v>
      </c>
      <c r="K20" s="18">
        <v>80</v>
      </c>
      <c r="L20" s="5">
        <v>6.24</v>
      </c>
      <c r="M20" s="19">
        <v>1.62</v>
      </c>
      <c r="N20" s="18">
        <f t="shared" si="0"/>
        <v>336</v>
      </c>
      <c r="O20" s="137">
        <f t="shared" si="1"/>
        <v>6.75</v>
      </c>
    </row>
    <row r="21" spans="1:15" x14ac:dyDescent="0.2">
      <c r="A21" s="13" t="s">
        <v>2</v>
      </c>
      <c r="B21" s="18">
        <v>500</v>
      </c>
      <c r="C21" s="5">
        <v>6.24</v>
      </c>
      <c r="D21" s="19">
        <v>9.9600000000000009</v>
      </c>
      <c r="E21" s="18">
        <v>500</v>
      </c>
      <c r="F21" s="5">
        <v>6.24</v>
      </c>
      <c r="G21" s="19">
        <v>9.9600000000000009</v>
      </c>
      <c r="H21" s="18">
        <v>100</v>
      </c>
      <c r="I21" s="5">
        <v>6.24</v>
      </c>
      <c r="J21" s="19">
        <v>2.0299999999999998</v>
      </c>
      <c r="K21" s="18">
        <v>500</v>
      </c>
      <c r="L21" s="5">
        <v>6.24</v>
      </c>
      <c r="M21" s="19">
        <v>1.1599999999999999</v>
      </c>
      <c r="N21" s="18">
        <f t="shared" si="0"/>
        <v>1600</v>
      </c>
      <c r="O21" s="137">
        <f t="shared" si="1"/>
        <v>23.110000000000003</v>
      </c>
    </row>
    <row r="22" spans="1:15" x14ac:dyDescent="0.2">
      <c r="A22" s="13" t="s">
        <v>3</v>
      </c>
      <c r="B22" s="18">
        <v>70</v>
      </c>
      <c r="C22" s="5">
        <v>6.24</v>
      </c>
      <c r="D22" s="19">
        <v>1.4</v>
      </c>
      <c r="E22" s="18">
        <v>70</v>
      </c>
      <c r="F22" s="5">
        <v>6.24</v>
      </c>
      <c r="G22" s="19">
        <v>1.4</v>
      </c>
      <c r="H22" s="18">
        <v>50</v>
      </c>
      <c r="I22" s="5">
        <v>6.24</v>
      </c>
      <c r="J22" s="19">
        <v>1.02</v>
      </c>
      <c r="K22" s="18">
        <v>70</v>
      </c>
      <c r="L22" s="5">
        <v>6.24</v>
      </c>
      <c r="M22" s="19">
        <v>1.42</v>
      </c>
      <c r="N22" s="18">
        <f t="shared" si="0"/>
        <v>260</v>
      </c>
      <c r="O22" s="137">
        <f t="shared" si="1"/>
        <v>5.24</v>
      </c>
    </row>
    <row r="23" spans="1:15" ht="25.5" x14ac:dyDescent="0.2">
      <c r="A23" s="13" t="s">
        <v>27</v>
      </c>
      <c r="B23" s="18">
        <v>15</v>
      </c>
      <c r="C23" s="5"/>
      <c r="D23" s="19">
        <v>0.3</v>
      </c>
      <c r="E23" s="18">
        <v>15</v>
      </c>
      <c r="F23" s="5"/>
      <c r="G23" s="19">
        <v>0.3</v>
      </c>
      <c r="H23" s="18">
        <v>15</v>
      </c>
      <c r="I23" s="5"/>
      <c r="J23" s="19">
        <v>0.31</v>
      </c>
      <c r="K23" s="18">
        <v>15</v>
      </c>
      <c r="L23" s="5"/>
      <c r="M23" s="19">
        <v>0.31</v>
      </c>
      <c r="N23" s="18">
        <f t="shared" si="0"/>
        <v>60</v>
      </c>
      <c r="O23" s="137">
        <f t="shared" si="1"/>
        <v>1.22</v>
      </c>
    </row>
    <row r="24" spans="1:15" ht="13.5" thickBot="1" x14ac:dyDescent="0.25">
      <c r="A24" s="63" t="s">
        <v>54</v>
      </c>
      <c r="B24" s="18">
        <v>14</v>
      </c>
      <c r="C24" s="5"/>
      <c r="D24" s="19">
        <v>0.28000000000000003</v>
      </c>
      <c r="E24" s="18">
        <v>14</v>
      </c>
      <c r="F24" s="5"/>
      <c r="G24" s="19">
        <v>0.28000000000000003</v>
      </c>
      <c r="H24" s="18">
        <v>14</v>
      </c>
      <c r="I24" s="5"/>
      <c r="J24" s="19">
        <v>0.28999999999999998</v>
      </c>
      <c r="K24" s="18">
        <v>14</v>
      </c>
      <c r="L24" s="5"/>
      <c r="M24" s="19">
        <v>0.28999999999999998</v>
      </c>
      <c r="N24" s="18">
        <f t="shared" si="0"/>
        <v>56</v>
      </c>
      <c r="O24" s="137">
        <f t="shared" si="1"/>
        <v>1.1400000000000001</v>
      </c>
    </row>
    <row r="25" spans="1:15" ht="13.5" thickBot="1" x14ac:dyDescent="0.25">
      <c r="A25" s="41"/>
      <c r="B25" s="18"/>
      <c r="C25" s="5"/>
      <c r="D25" s="19"/>
      <c r="E25" s="18"/>
      <c r="F25" s="5"/>
      <c r="G25" s="19"/>
      <c r="H25" s="18"/>
      <c r="I25" s="5"/>
      <c r="J25" s="19"/>
      <c r="K25" s="18"/>
      <c r="L25" s="5"/>
      <c r="M25" s="19"/>
      <c r="N25" s="18"/>
      <c r="O25" s="138"/>
    </row>
    <row r="26" spans="1:15" ht="26.25" thickBot="1" x14ac:dyDescent="0.25">
      <c r="A26" s="17" t="s">
        <v>41</v>
      </c>
      <c r="B26" s="74">
        <f>SUM(B18:B25)</f>
        <v>716</v>
      </c>
      <c r="C26" s="76"/>
      <c r="D26" s="7">
        <f>SUM(D18:D25)</f>
        <v>14.270000000000001</v>
      </c>
      <c r="E26" s="74">
        <f>SUM(E18:E25)</f>
        <v>692</v>
      </c>
      <c r="F26" s="76"/>
      <c r="G26" s="7">
        <f>SUM(G18:G25)</f>
        <v>13.8</v>
      </c>
      <c r="H26" s="74">
        <f>SUM(H18:H25)</f>
        <v>276</v>
      </c>
      <c r="I26" s="76"/>
      <c r="J26" s="7">
        <f>SUM(J18:J25)</f>
        <v>5.629999999999999</v>
      </c>
      <c r="K26" s="74">
        <f>SUM(K18:K25)</f>
        <v>696</v>
      </c>
      <c r="L26" s="76"/>
      <c r="M26" s="7">
        <f>SUM(M18:M25)</f>
        <v>5.1599999999999993</v>
      </c>
      <c r="N26" s="116">
        <f>N18+N19+N20+N21+N22+N23+N24+N25</f>
        <v>2380</v>
      </c>
      <c r="O26" s="7">
        <f>O18+O19+O20+O21+O22+O23+O24+O25</f>
        <v>38.860000000000007</v>
      </c>
    </row>
    <row r="27" spans="1:15" x14ac:dyDescent="0.2">
      <c r="A27" s="14" t="s">
        <v>51</v>
      </c>
      <c r="B27" s="18">
        <v>20</v>
      </c>
      <c r="C27" s="5">
        <v>6.24</v>
      </c>
      <c r="D27" s="19">
        <v>0.4</v>
      </c>
      <c r="E27" s="18">
        <v>20</v>
      </c>
      <c r="F27" s="5">
        <v>6.24</v>
      </c>
      <c r="G27" s="19">
        <v>0.4</v>
      </c>
      <c r="H27" s="18">
        <v>20</v>
      </c>
      <c r="I27" s="5">
        <v>6.24</v>
      </c>
      <c r="J27" s="19">
        <v>0.41</v>
      </c>
      <c r="K27" s="18">
        <v>20</v>
      </c>
      <c r="L27" s="5">
        <v>6.24</v>
      </c>
      <c r="M27" s="19">
        <v>0.41</v>
      </c>
      <c r="N27" s="18">
        <f>B27+E27+H27+K27</f>
        <v>80</v>
      </c>
      <c r="O27" s="139">
        <f>D27+G27+J27+M27</f>
        <v>1.6199999999999999</v>
      </c>
    </row>
    <row r="28" spans="1:15" x14ac:dyDescent="0.2">
      <c r="A28" s="15" t="s">
        <v>52</v>
      </c>
      <c r="B28" s="18">
        <v>23</v>
      </c>
      <c r="C28" s="5">
        <v>6.24</v>
      </c>
      <c r="D28" s="19">
        <v>0.46</v>
      </c>
      <c r="E28" s="18">
        <v>23</v>
      </c>
      <c r="F28" s="5">
        <v>6.24</v>
      </c>
      <c r="G28" s="19">
        <v>0.46</v>
      </c>
      <c r="H28" s="18">
        <v>25</v>
      </c>
      <c r="I28" s="5">
        <v>6.24</v>
      </c>
      <c r="J28" s="19">
        <v>0.51</v>
      </c>
      <c r="K28" s="18">
        <v>25</v>
      </c>
      <c r="L28" s="5">
        <v>6.24</v>
      </c>
      <c r="M28" s="19">
        <v>0.51</v>
      </c>
      <c r="N28" s="18">
        <f t="shared" ref="N28:N29" si="2">B28+E28+H28+K28</f>
        <v>96</v>
      </c>
      <c r="O28" s="137">
        <f t="shared" ref="O28:O29" si="3">D28+G28+J28+M28</f>
        <v>1.9400000000000002</v>
      </c>
    </row>
    <row r="29" spans="1:15" ht="26.25" thickBot="1" x14ac:dyDescent="0.25">
      <c r="A29" s="131" t="s">
        <v>53</v>
      </c>
      <c r="B29" s="18">
        <v>10</v>
      </c>
      <c r="C29" s="5"/>
      <c r="D29" s="19">
        <v>0.2</v>
      </c>
      <c r="E29" s="18">
        <v>10</v>
      </c>
      <c r="F29" s="5"/>
      <c r="G29" s="19">
        <v>0.2</v>
      </c>
      <c r="H29" s="18">
        <v>6</v>
      </c>
      <c r="I29" s="5"/>
      <c r="J29" s="19">
        <v>0.12</v>
      </c>
      <c r="K29" s="18">
        <v>10</v>
      </c>
      <c r="L29" s="5"/>
      <c r="M29" s="19">
        <v>0.21</v>
      </c>
      <c r="N29" s="18">
        <f t="shared" si="2"/>
        <v>36</v>
      </c>
      <c r="O29" s="137">
        <f t="shared" si="3"/>
        <v>0.73</v>
      </c>
    </row>
    <row r="30" spans="1:15" ht="13.5" thickBot="1" x14ac:dyDescent="0.25">
      <c r="A30" s="132" t="s">
        <v>31</v>
      </c>
      <c r="B30" s="77">
        <f>SUM(B27:B29)</f>
        <v>53</v>
      </c>
      <c r="C30" s="78">
        <v>6.49</v>
      </c>
      <c r="D30" s="79">
        <f>SUM(D27:D29)</f>
        <v>1.06</v>
      </c>
      <c r="E30" s="77">
        <f>SUM(E27:E29)</f>
        <v>53</v>
      </c>
      <c r="F30" s="78">
        <v>6.49</v>
      </c>
      <c r="G30" s="79">
        <f>SUM(G27:G29)</f>
        <v>1.06</v>
      </c>
      <c r="H30" s="77">
        <f>SUM(H27:H29)</f>
        <v>51</v>
      </c>
      <c r="I30" s="78">
        <v>6.49</v>
      </c>
      <c r="J30" s="79">
        <f>SUM(J27:J29)</f>
        <v>1.04</v>
      </c>
      <c r="K30" s="77">
        <f>SUM(K27:K29)</f>
        <v>55</v>
      </c>
      <c r="L30" s="78">
        <v>6.49</v>
      </c>
      <c r="M30" s="79">
        <f>SUM(M27:M29)</f>
        <v>1.1299999999999999</v>
      </c>
      <c r="N30" s="77">
        <f>N27+N28+N29</f>
        <v>212</v>
      </c>
      <c r="O30" s="79">
        <f>O27+O28+O29</f>
        <v>4.29</v>
      </c>
    </row>
    <row r="31" spans="1:15" s="51" customFormat="1" ht="15" x14ac:dyDescent="0.2">
      <c r="A31" s="128" t="s">
        <v>73</v>
      </c>
      <c r="B31" s="84">
        <v>280</v>
      </c>
      <c r="C31" s="85"/>
      <c r="D31" s="19">
        <v>5.58</v>
      </c>
      <c r="E31" s="84">
        <v>280</v>
      </c>
      <c r="F31" s="85"/>
      <c r="G31" s="19">
        <v>5.58</v>
      </c>
      <c r="H31" s="84">
        <v>280</v>
      </c>
      <c r="I31" s="85"/>
      <c r="J31" s="19">
        <v>5.69</v>
      </c>
      <c r="K31" s="84">
        <v>280</v>
      </c>
      <c r="L31" s="85"/>
      <c r="M31" s="19">
        <v>5.69</v>
      </c>
      <c r="N31" s="84">
        <f>B31+E31+H31+K31</f>
        <v>1120</v>
      </c>
      <c r="O31" s="140">
        <f>D31+G31+J31+M31</f>
        <v>22.540000000000003</v>
      </c>
    </row>
    <row r="32" spans="1:15" s="51" customFormat="1" ht="15.75" thickBot="1" x14ac:dyDescent="0.25">
      <c r="A32" s="129" t="s">
        <v>16</v>
      </c>
      <c r="B32" s="84">
        <v>55</v>
      </c>
      <c r="C32" s="85"/>
      <c r="D32" s="19">
        <v>1.0900000000000001</v>
      </c>
      <c r="E32" s="84">
        <v>55</v>
      </c>
      <c r="F32" s="85"/>
      <c r="G32" s="19">
        <v>1.0900000000000001</v>
      </c>
      <c r="H32" s="84">
        <v>55</v>
      </c>
      <c r="I32" s="85"/>
      <c r="J32" s="19">
        <v>1.18</v>
      </c>
      <c r="K32" s="84">
        <v>55</v>
      </c>
      <c r="L32" s="85"/>
      <c r="M32" s="19">
        <v>1.18</v>
      </c>
      <c r="N32" s="84">
        <f>B32+E32+H32+K32</f>
        <v>220</v>
      </c>
      <c r="O32" s="140">
        <f>D32+G32+J32+M32</f>
        <v>4.54</v>
      </c>
    </row>
    <row r="33" spans="1:15" s="51" customFormat="1" ht="43.5" thickBot="1" x14ac:dyDescent="0.25">
      <c r="A33" s="122" t="s">
        <v>74</v>
      </c>
      <c r="B33" s="80">
        <f>SUM(B31:B32)</f>
        <v>335</v>
      </c>
      <c r="C33" s="81"/>
      <c r="D33" s="82">
        <f>SUM(D31:D32)</f>
        <v>6.67</v>
      </c>
      <c r="E33" s="80">
        <f>SUM(E31:E32)</f>
        <v>335</v>
      </c>
      <c r="F33" s="81"/>
      <c r="G33" s="82">
        <f>SUM(G31:G32)</f>
        <v>6.67</v>
      </c>
      <c r="H33" s="80">
        <f>SUM(H31:H32)</f>
        <v>335</v>
      </c>
      <c r="I33" s="81"/>
      <c r="J33" s="82">
        <f>SUM(J31:J32)</f>
        <v>6.87</v>
      </c>
      <c r="K33" s="80">
        <f>SUM(K31:K32)</f>
        <v>335</v>
      </c>
      <c r="L33" s="81"/>
      <c r="M33" s="82">
        <f>SUM(M31:M32)</f>
        <v>6.87</v>
      </c>
      <c r="N33" s="80">
        <f>SUM(N31:N32)</f>
        <v>1340</v>
      </c>
      <c r="O33" s="83">
        <f>SUM(O31:O32)</f>
        <v>27.080000000000002</v>
      </c>
    </row>
    <row r="34" spans="1:15" s="51" customFormat="1" ht="26.25" thickBot="1" x14ac:dyDescent="0.25">
      <c r="A34" s="52" t="s">
        <v>39</v>
      </c>
      <c r="B34" s="84">
        <v>20</v>
      </c>
      <c r="C34" s="85"/>
      <c r="D34" s="19">
        <v>0.39</v>
      </c>
      <c r="E34" s="84">
        <v>15</v>
      </c>
      <c r="F34" s="85"/>
      <c r="G34" s="19">
        <v>0.3</v>
      </c>
      <c r="H34" s="84">
        <v>10</v>
      </c>
      <c r="I34" s="85"/>
      <c r="J34" s="19">
        <v>0.2</v>
      </c>
      <c r="K34" s="84">
        <v>20</v>
      </c>
      <c r="L34" s="85"/>
      <c r="M34" s="19">
        <v>0.41</v>
      </c>
      <c r="N34" s="84">
        <f>B34+E34+H34+K34</f>
        <v>65</v>
      </c>
      <c r="O34" s="140">
        <f>D34+G34+J34+M34</f>
        <v>1.2999999999999998</v>
      </c>
    </row>
    <row r="35" spans="1:15" s="51" customFormat="1" ht="13.5" thickBot="1" x14ac:dyDescent="0.25">
      <c r="A35" s="52" t="s">
        <v>47</v>
      </c>
      <c r="B35" s="84">
        <v>47</v>
      </c>
      <c r="C35" s="85"/>
      <c r="D35" s="19">
        <v>0.94</v>
      </c>
      <c r="E35" s="84">
        <v>15</v>
      </c>
      <c r="F35" s="85"/>
      <c r="G35" s="19">
        <v>0.3</v>
      </c>
      <c r="H35" s="84">
        <v>10</v>
      </c>
      <c r="I35" s="85"/>
      <c r="J35" s="19">
        <v>0.21</v>
      </c>
      <c r="K35" s="84">
        <v>20</v>
      </c>
      <c r="L35" s="85"/>
      <c r="M35" s="19">
        <v>0.41</v>
      </c>
      <c r="N35" s="84">
        <f>B35+E35+H35+K35</f>
        <v>92</v>
      </c>
      <c r="O35" s="140">
        <f>D35+G35+J35+M35</f>
        <v>1.8599999999999999</v>
      </c>
    </row>
    <row r="36" spans="1:15" s="51" customFormat="1" ht="13.5" thickBot="1" x14ac:dyDescent="0.25">
      <c r="A36" s="53" t="s">
        <v>48</v>
      </c>
      <c r="B36" s="80">
        <f>B34+B35</f>
        <v>67</v>
      </c>
      <c r="C36" s="81"/>
      <c r="D36" s="83">
        <f>D34+D35</f>
        <v>1.33</v>
      </c>
      <c r="E36" s="80">
        <f>E34+E35</f>
        <v>30</v>
      </c>
      <c r="F36" s="81"/>
      <c r="G36" s="83">
        <f>G34+G35</f>
        <v>0.6</v>
      </c>
      <c r="H36" s="80">
        <f>H34+H35</f>
        <v>20</v>
      </c>
      <c r="I36" s="81"/>
      <c r="J36" s="83">
        <f>J34+J35</f>
        <v>0.41000000000000003</v>
      </c>
      <c r="K36" s="80">
        <f>K34+K35</f>
        <v>40</v>
      </c>
      <c r="L36" s="81"/>
      <c r="M36" s="83">
        <f>M34+M35</f>
        <v>0.82</v>
      </c>
      <c r="N36" s="80">
        <f>N34+N35</f>
        <v>157</v>
      </c>
      <c r="O36" s="83">
        <f>O34+O35</f>
        <v>3.1599999999999997</v>
      </c>
    </row>
    <row r="37" spans="1:15" ht="13.5" thickBot="1" x14ac:dyDescent="0.25">
      <c r="A37" s="16" t="s">
        <v>33</v>
      </c>
      <c r="B37" s="20">
        <f>B26+B30+B33+B36</f>
        <v>1171</v>
      </c>
      <c r="C37" s="8"/>
      <c r="D37" s="9">
        <f>D26+D30+D33+D36</f>
        <v>23.33</v>
      </c>
      <c r="E37" s="20">
        <f>E26+E30+E33+E36</f>
        <v>1110</v>
      </c>
      <c r="F37" s="8"/>
      <c r="G37" s="9">
        <f>G26+G30+G33+G36</f>
        <v>22.130000000000003</v>
      </c>
      <c r="H37" s="20">
        <f>H26+H30+H33+H36</f>
        <v>682</v>
      </c>
      <c r="I37" s="8"/>
      <c r="J37" s="9">
        <f>J26+J30+J33+J36</f>
        <v>13.95</v>
      </c>
      <c r="K37" s="20">
        <f>K26+K30+K33+K36</f>
        <v>1126</v>
      </c>
      <c r="L37" s="8"/>
      <c r="M37" s="68">
        <f>M26+M30+M33+M36</f>
        <v>13.98</v>
      </c>
      <c r="N37" s="69">
        <f>N26+N30+N33+N36</f>
        <v>4089</v>
      </c>
      <c r="O37" s="9">
        <f>O26+O30+O33+O36</f>
        <v>73.39</v>
      </c>
    </row>
    <row r="38" spans="1:15" ht="15.75" x14ac:dyDescent="0.2">
      <c r="A38" s="31" t="s">
        <v>69</v>
      </c>
      <c r="B38" s="10"/>
      <c r="C38" s="11"/>
      <c r="D38" s="11"/>
      <c r="E38" s="11"/>
      <c r="F38" s="11"/>
      <c r="H38" s="3"/>
      <c r="I38" s="3"/>
      <c r="J38" s="4"/>
      <c r="K38" s="3"/>
      <c r="O38" s="21"/>
    </row>
    <row r="39" spans="1:15" ht="15.75" x14ac:dyDescent="0.2">
      <c r="A39" s="32" t="s">
        <v>82</v>
      </c>
      <c r="B39" s="10"/>
      <c r="C39" s="11"/>
      <c r="D39" s="11"/>
      <c r="E39" s="11"/>
      <c r="F39" s="11"/>
      <c r="H39" s="3"/>
      <c r="I39" s="3"/>
      <c r="J39" s="4"/>
      <c r="K39" s="3"/>
      <c r="O39" s="21"/>
    </row>
    <row r="40" spans="1:15" ht="15.75" x14ac:dyDescent="0.2">
      <c r="A40" s="32"/>
      <c r="B40" s="10"/>
      <c r="C40" s="11"/>
      <c r="D40" s="11"/>
      <c r="E40" s="11"/>
      <c r="F40" s="11"/>
      <c r="H40" s="3"/>
      <c r="I40" s="3"/>
      <c r="J40" s="4"/>
      <c r="K40" s="3"/>
      <c r="O40" s="21"/>
    </row>
  </sheetData>
  <mergeCells count="9">
    <mergeCell ref="A12:O12"/>
    <mergeCell ref="A13:O13"/>
    <mergeCell ref="A14:O14"/>
    <mergeCell ref="A16:A17"/>
    <mergeCell ref="B16:D16"/>
    <mergeCell ref="E16:G16"/>
    <mergeCell ref="H16:J16"/>
    <mergeCell ref="K16:M16"/>
    <mergeCell ref="N16:O16"/>
  </mergeCells>
  <phoneticPr fontId="4" type="noConversion"/>
  <pageMargins left="0.98425196850393704" right="0.39370078740157483" top="0.74803149606299213" bottom="0.74803149606299213" header="0.31496062992125984" footer="0.31496062992125984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2:O40"/>
  <sheetViews>
    <sheetView tabSelected="1" view="pageBreakPreview" topLeftCell="A13" zoomScaleNormal="100" zoomScaleSheetLayoutView="100" workbookViewId="0">
      <selection activeCell="M36" sqref="M36"/>
    </sheetView>
  </sheetViews>
  <sheetFormatPr defaultRowHeight="12.75" x14ac:dyDescent="0.2"/>
  <cols>
    <col min="1" max="1" width="29.7109375" customWidth="1"/>
    <col min="3" max="3" width="0" hidden="1" customWidth="1"/>
    <col min="6" max="6" width="0" hidden="1" customWidth="1"/>
    <col min="9" max="9" width="0" hidden="1" customWidth="1"/>
    <col min="12" max="12" width="0" hidden="1" customWidth="1"/>
  </cols>
  <sheetData>
    <row r="2" spans="1:15" x14ac:dyDescent="0.2">
      <c r="K2" s="1" t="s">
        <v>23</v>
      </c>
    </row>
    <row r="3" spans="1:15" x14ac:dyDescent="0.2">
      <c r="K3" s="1" t="s">
        <v>24</v>
      </c>
    </row>
    <row r="4" spans="1:15" x14ac:dyDescent="0.2">
      <c r="K4" s="1" t="s">
        <v>30</v>
      </c>
    </row>
    <row r="5" spans="1:15" x14ac:dyDescent="0.2">
      <c r="K5" s="25" t="s">
        <v>84</v>
      </c>
      <c r="L5" s="26"/>
      <c r="M5" s="26"/>
      <c r="N5" s="26"/>
      <c r="O5" s="24"/>
    </row>
    <row r="6" spans="1:15" x14ac:dyDescent="0.2">
      <c r="K6" s="1"/>
    </row>
    <row r="7" spans="1:15" ht="15.75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2" t="s">
        <v>17</v>
      </c>
      <c r="L7" s="1"/>
      <c r="M7" s="1"/>
      <c r="N7" s="1"/>
      <c r="O7" s="1"/>
    </row>
    <row r="8" spans="1:15" ht="15.75" x14ac:dyDescent="0.25">
      <c r="A8" s="2"/>
      <c r="B8" s="1"/>
      <c r="C8" s="1"/>
      <c r="D8" s="1"/>
      <c r="E8" s="1"/>
      <c r="F8" s="1"/>
      <c r="G8" s="1"/>
      <c r="H8" s="1"/>
      <c r="I8" s="1"/>
      <c r="J8" s="1"/>
      <c r="K8" s="2" t="s">
        <v>15</v>
      </c>
      <c r="L8" s="1"/>
      <c r="M8" s="1"/>
      <c r="N8" s="1"/>
      <c r="O8" s="1"/>
    </row>
    <row r="9" spans="1:15" ht="15.75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2" t="s">
        <v>22</v>
      </c>
      <c r="L9" s="1"/>
      <c r="M9" s="1"/>
      <c r="N9" s="1"/>
      <c r="O9" s="1"/>
    </row>
    <row r="10" spans="1:15" ht="15.75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2" t="s">
        <v>34</v>
      </c>
      <c r="L10" s="1"/>
      <c r="M10" s="1"/>
      <c r="N10" s="1"/>
      <c r="O10" s="1"/>
    </row>
    <row r="11" spans="1:15" ht="15.75" x14ac:dyDescent="0.25">
      <c r="A11" s="2"/>
      <c r="B11" s="1"/>
      <c r="C11" s="1"/>
      <c r="D11" s="1"/>
      <c r="E11" s="1"/>
      <c r="F11" s="1"/>
      <c r="G11" s="1"/>
      <c r="H11" s="1"/>
      <c r="I11" s="1"/>
      <c r="J11" s="1"/>
      <c r="K11" s="2" t="s">
        <v>96</v>
      </c>
      <c r="L11" s="1"/>
      <c r="M11" s="1"/>
      <c r="N11" s="1"/>
      <c r="O11" s="1"/>
    </row>
    <row r="12" spans="1:15" x14ac:dyDescent="0.2">
      <c r="A12" s="199" t="s">
        <v>76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</row>
    <row r="13" spans="1:15" x14ac:dyDescent="0.2">
      <c r="A13" s="199" t="s">
        <v>77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</row>
    <row r="14" spans="1:15" x14ac:dyDescent="0.2">
      <c r="A14" s="199" t="s">
        <v>97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</row>
    <row r="15" spans="1:15" ht="13.5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">
      <c r="A16" s="200" t="s">
        <v>35</v>
      </c>
      <c r="B16" s="202" t="s">
        <v>7</v>
      </c>
      <c r="C16" s="203"/>
      <c r="D16" s="204"/>
      <c r="E16" s="202" t="s">
        <v>8</v>
      </c>
      <c r="F16" s="203"/>
      <c r="G16" s="204"/>
      <c r="H16" s="202" t="s">
        <v>9</v>
      </c>
      <c r="I16" s="203"/>
      <c r="J16" s="204"/>
      <c r="K16" s="202" t="s">
        <v>10</v>
      </c>
      <c r="L16" s="203"/>
      <c r="M16" s="204"/>
      <c r="N16" s="202" t="s">
        <v>11</v>
      </c>
      <c r="O16" s="204"/>
    </row>
    <row r="17" spans="1:15" ht="26.25" thickBot="1" x14ac:dyDescent="0.25">
      <c r="A17" s="201"/>
      <c r="B17" s="65" t="s">
        <v>18</v>
      </c>
      <c r="C17" s="64" t="s">
        <v>12</v>
      </c>
      <c r="D17" s="66" t="s">
        <v>13</v>
      </c>
      <c r="E17" s="65" t="s">
        <v>18</v>
      </c>
      <c r="F17" s="64" t="s">
        <v>12</v>
      </c>
      <c r="G17" s="66" t="s">
        <v>13</v>
      </c>
      <c r="H17" s="65" t="s">
        <v>18</v>
      </c>
      <c r="I17" s="64" t="s">
        <v>12</v>
      </c>
      <c r="J17" s="66" t="s">
        <v>13</v>
      </c>
      <c r="K17" s="65" t="s">
        <v>18</v>
      </c>
      <c r="L17" s="64" t="s">
        <v>12</v>
      </c>
      <c r="M17" s="66" t="s">
        <v>13</v>
      </c>
      <c r="N17" s="65" t="s">
        <v>18</v>
      </c>
      <c r="O17" s="66" t="s">
        <v>13</v>
      </c>
    </row>
    <row r="18" spans="1:15" x14ac:dyDescent="0.2">
      <c r="A18" s="12" t="s">
        <v>0</v>
      </c>
      <c r="B18" s="18">
        <v>8</v>
      </c>
      <c r="C18" s="5">
        <v>4.72</v>
      </c>
      <c r="D18" s="19">
        <v>0.13</v>
      </c>
      <c r="E18" s="18">
        <v>8</v>
      </c>
      <c r="F18" s="5">
        <v>4.72</v>
      </c>
      <c r="G18" s="19">
        <v>0.13</v>
      </c>
      <c r="H18" s="18">
        <v>8</v>
      </c>
      <c r="I18" s="5">
        <v>4.72</v>
      </c>
      <c r="J18" s="19">
        <v>0.14000000000000001</v>
      </c>
      <c r="K18" s="18">
        <v>8</v>
      </c>
      <c r="L18" s="5">
        <v>4.72</v>
      </c>
      <c r="M18" s="19">
        <v>0.14000000000000001</v>
      </c>
      <c r="N18" s="18">
        <f>B18+E18+H18+K18</f>
        <v>32</v>
      </c>
      <c r="O18" s="137">
        <v>0.54</v>
      </c>
    </row>
    <row r="19" spans="1:15" x14ac:dyDescent="0.2">
      <c r="A19" s="13" t="s">
        <v>1</v>
      </c>
      <c r="B19" s="18">
        <v>9</v>
      </c>
      <c r="C19" s="5">
        <v>4.72</v>
      </c>
      <c r="D19" s="19">
        <v>0.13</v>
      </c>
      <c r="E19" s="18">
        <v>9</v>
      </c>
      <c r="F19" s="5">
        <v>4.72</v>
      </c>
      <c r="G19" s="19">
        <v>0.13</v>
      </c>
      <c r="H19" s="18">
        <v>9</v>
      </c>
      <c r="I19" s="5">
        <v>4.72</v>
      </c>
      <c r="J19" s="19">
        <v>0.14000000000000001</v>
      </c>
      <c r="K19" s="18">
        <v>9</v>
      </c>
      <c r="L19" s="5">
        <v>4.72</v>
      </c>
      <c r="M19" s="19">
        <v>0.14000000000000001</v>
      </c>
      <c r="N19" s="18">
        <f t="shared" ref="N19:N26" si="0">B19+E19+H19+K19</f>
        <v>36</v>
      </c>
      <c r="O19" s="137">
        <f>D19+G19+J19+M19</f>
        <v>0.54</v>
      </c>
    </row>
    <row r="20" spans="1:15" x14ac:dyDescent="0.2">
      <c r="A20" s="13" t="s">
        <v>4</v>
      </c>
      <c r="B20" s="18">
        <v>170</v>
      </c>
      <c r="C20" s="5">
        <v>4.72</v>
      </c>
      <c r="D20" s="19">
        <v>2.91</v>
      </c>
      <c r="E20" s="18">
        <v>140</v>
      </c>
      <c r="F20" s="5">
        <v>4.72</v>
      </c>
      <c r="G20" s="19">
        <v>2.4</v>
      </c>
      <c r="H20" s="18">
        <v>110</v>
      </c>
      <c r="I20" s="5">
        <v>4.72</v>
      </c>
      <c r="J20" s="19">
        <v>1.92</v>
      </c>
      <c r="K20" s="18">
        <v>150</v>
      </c>
      <c r="L20" s="5">
        <v>4.72</v>
      </c>
      <c r="M20" s="19">
        <v>2.62</v>
      </c>
      <c r="N20" s="18">
        <f t="shared" si="0"/>
        <v>570</v>
      </c>
      <c r="O20" s="137">
        <f t="shared" ref="O20:O23" si="1">D20+G20+J20+M20</f>
        <v>9.8500000000000014</v>
      </c>
    </row>
    <row r="21" spans="1:15" x14ac:dyDescent="0.2">
      <c r="A21" s="13" t="s">
        <v>2</v>
      </c>
      <c r="B21" s="18">
        <v>850</v>
      </c>
      <c r="C21" s="5">
        <v>4.72</v>
      </c>
      <c r="D21" s="19">
        <v>14.53</v>
      </c>
      <c r="E21" s="18">
        <v>850</v>
      </c>
      <c r="F21" s="5">
        <v>4.72</v>
      </c>
      <c r="G21" s="19">
        <v>14.53</v>
      </c>
      <c r="H21" s="18">
        <v>110</v>
      </c>
      <c r="I21" s="5">
        <v>4.72</v>
      </c>
      <c r="J21" s="19">
        <v>1.92</v>
      </c>
      <c r="K21" s="18">
        <v>850</v>
      </c>
      <c r="L21" s="5">
        <v>4.72</v>
      </c>
      <c r="M21" s="19">
        <v>14.82</v>
      </c>
      <c r="N21" s="18">
        <f t="shared" si="0"/>
        <v>2660</v>
      </c>
      <c r="O21" s="137">
        <f t="shared" si="1"/>
        <v>45.8</v>
      </c>
    </row>
    <row r="22" spans="1:15" x14ac:dyDescent="0.2">
      <c r="A22" s="13" t="s">
        <v>3</v>
      </c>
      <c r="B22" s="18">
        <v>120</v>
      </c>
      <c r="C22" s="5">
        <v>4.72</v>
      </c>
      <c r="D22" s="19">
        <v>2.0499999999999998</v>
      </c>
      <c r="E22" s="18">
        <v>100</v>
      </c>
      <c r="F22" s="5">
        <v>4.72</v>
      </c>
      <c r="G22" s="19">
        <v>1.71</v>
      </c>
      <c r="H22" s="18">
        <v>80</v>
      </c>
      <c r="I22" s="5">
        <v>4.72</v>
      </c>
      <c r="J22" s="19">
        <v>1.4</v>
      </c>
      <c r="K22" s="18">
        <v>110</v>
      </c>
      <c r="L22" s="5">
        <v>4.72</v>
      </c>
      <c r="M22" s="19">
        <v>1.92</v>
      </c>
      <c r="N22" s="18">
        <f t="shared" si="0"/>
        <v>410</v>
      </c>
      <c r="O22" s="137">
        <f t="shared" si="1"/>
        <v>7.08</v>
      </c>
    </row>
    <row r="23" spans="1:15" ht="25.5" x14ac:dyDescent="0.2">
      <c r="A23" s="42" t="s">
        <v>27</v>
      </c>
      <c r="B23" s="18">
        <v>15</v>
      </c>
      <c r="C23" s="5"/>
      <c r="D23" s="19">
        <v>0.25</v>
      </c>
      <c r="E23" s="18">
        <v>15</v>
      </c>
      <c r="F23" s="5"/>
      <c r="G23" s="19">
        <v>0.25</v>
      </c>
      <c r="H23" s="18">
        <v>15</v>
      </c>
      <c r="I23" s="5"/>
      <c r="J23" s="19">
        <v>0.26</v>
      </c>
      <c r="K23" s="18">
        <v>15</v>
      </c>
      <c r="L23" s="5"/>
      <c r="M23" s="19">
        <v>0.26</v>
      </c>
      <c r="N23" s="18">
        <f t="shared" si="0"/>
        <v>60</v>
      </c>
      <c r="O23" s="137">
        <f t="shared" si="1"/>
        <v>1.02</v>
      </c>
    </row>
    <row r="24" spans="1:15" x14ac:dyDescent="0.2">
      <c r="A24" s="43" t="s">
        <v>28</v>
      </c>
      <c r="B24" s="18">
        <v>14</v>
      </c>
      <c r="C24" s="5"/>
      <c r="D24" s="19">
        <v>0.21</v>
      </c>
      <c r="E24" s="18">
        <v>14</v>
      </c>
      <c r="F24" s="5"/>
      <c r="G24" s="19">
        <v>0.24</v>
      </c>
      <c r="H24" s="18">
        <v>14</v>
      </c>
      <c r="I24" s="5"/>
      <c r="J24" s="19">
        <v>0.22</v>
      </c>
      <c r="K24" s="18">
        <v>14</v>
      </c>
      <c r="L24" s="5"/>
      <c r="M24" s="19">
        <v>0.22</v>
      </c>
      <c r="N24" s="18">
        <f t="shared" si="0"/>
        <v>56</v>
      </c>
      <c r="O24" s="137">
        <f>D24+G24+J24+M24</f>
        <v>0.8899999999999999</v>
      </c>
    </row>
    <row r="25" spans="1:15" ht="13.5" thickBot="1" x14ac:dyDescent="0.25">
      <c r="A25" s="70"/>
      <c r="B25" s="18"/>
      <c r="C25" s="5"/>
      <c r="D25" s="19"/>
      <c r="E25" s="18"/>
      <c r="F25" s="5"/>
      <c r="G25" s="19"/>
      <c r="H25" s="18"/>
      <c r="I25" s="5"/>
      <c r="J25" s="19"/>
      <c r="K25" s="18"/>
      <c r="L25" s="5"/>
      <c r="M25" s="19"/>
      <c r="N25" s="18"/>
      <c r="O25" s="137"/>
    </row>
    <row r="26" spans="1:15" ht="26.25" thickBot="1" x14ac:dyDescent="0.25">
      <c r="A26" s="17" t="s">
        <v>41</v>
      </c>
      <c r="B26" s="74">
        <f>SUM(B18:B25)</f>
        <v>1186</v>
      </c>
      <c r="C26" s="75"/>
      <c r="D26" s="67">
        <f>SUM(D18:D25)</f>
        <v>20.21</v>
      </c>
      <c r="E26" s="74">
        <f>SUM(E18:E25)</f>
        <v>1136</v>
      </c>
      <c r="F26" s="75"/>
      <c r="G26" s="67">
        <f>SUM(G18:G25)</f>
        <v>19.389999999999997</v>
      </c>
      <c r="H26" s="74">
        <f>SUM(H18:H25)</f>
        <v>346</v>
      </c>
      <c r="I26" s="75"/>
      <c r="J26" s="67">
        <f>SUM(J18:J25)</f>
        <v>5.9999999999999991</v>
      </c>
      <c r="K26" s="74">
        <f>SUM(K18:K25)</f>
        <v>1156</v>
      </c>
      <c r="L26" s="75"/>
      <c r="M26" s="67">
        <f>SUM(M18:M25)</f>
        <v>20.12</v>
      </c>
      <c r="N26" s="74">
        <f t="shared" si="0"/>
        <v>3824</v>
      </c>
      <c r="O26" s="7">
        <v>54.48</v>
      </c>
    </row>
    <row r="27" spans="1:15" x14ac:dyDescent="0.2">
      <c r="A27" s="14" t="s">
        <v>20</v>
      </c>
      <c r="B27" s="18">
        <v>27</v>
      </c>
      <c r="C27" s="5">
        <v>4.72</v>
      </c>
      <c r="D27" s="19">
        <v>0.46</v>
      </c>
      <c r="E27" s="18">
        <v>27</v>
      </c>
      <c r="F27" s="5">
        <v>4.72</v>
      </c>
      <c r="G27" s="19">
        <v>0.46</v>
      </c>
      <c r="H27" s="18">
        <v>20</v>
      </c>
      <c r="I27" s="5">
        <v>4.72</v>
      </c>
      <c r="J27" s="19">
        <v>0.35</v>
      </c>
      <c r="K27" s="18">
        <v>25</v>
      </c>
      <c r="L27" s="5">
        <v>4.72</v>
      </c>
      <c r="M27" s="19">
        <v>0.44</v>
      </c>
      <c r="N27" s="18">
        <f>B27+E27+H27+K27</f>
        <v>99</v>
      </c>
      <c r="O27" s="137">
        <f>D27+G27+J27+M27</f>
        <v>1.71</v>
      </c>
    </row>
    <row r="28" spans="1:15" x14ac:dyDescent="0.2">
      <c r="A28" s="15" t="s">
        <v>21</v>
      </c>
      <c r="B28" s="18">
        <v>27</v>
      </c>
      <c r="C28" s="5">
        <v>4.72</v>
      </c>
      <c r="D28" s="19">
        <v>0.46</v>
      </c>
      <c r="E28" s="18">
        <v>27</v>
      </c>
      <c r="F28" s="5">
        <v>4.72</v>
      </c>
      <c r="G28" s="19">
        <v>0.46</v>
      </c>
      <c r="H28" s="18">
        <v>28</v>
      </c>
      <c r="I28" s="5">
        <v>4.72</v>
      </c>
      <c r="J28" s="19">
        <v>0.49</v>
      </c>
      <c r="K28" s="18">
        <v>30</v>
      </c>
      <c r="L28" s="5">
        <v>4.72</v>
      </c>
      <c r="M28" s="19">
        <v>0.52</v>
      </c>
      <c r="N28" s="18">
        <f>B28+E28+H28+K28</f>
        <v>112</v>
      </c>
      <c r="O28" s="137">
        <f t="shared" ref="O28:O30" si="2">D28+G28+J28+M28</f>
        <v>1.9300000000000002</v>
      </c>
    </row>
    <row r="29" spans="1:15" ht="26.25" thickBot="1" x14ac:dyDescent="0.25">
      <c r="A29" s="15" t="s">
        <v>26</v>
      </c>
      <c r="B29" s="18">
        <v>10</v>
      </c>
      <c r="C29" s="5"/>
      <c r="D29" s="19">
        <v>0.17</v>
      </c>
      <c r="E29" s="18">
        <v>10</v>
      </c>
      <c r="F29" s="5"/>
      <c r="G29" s="19">
        <v>0.17</v>
      </c>
      <c r="H29" s="18">
        <v>6</v>
      </c>
      <c r="I29" s="5"/>
      <c r="J29" s="19">
        <v>0.11</v>
      </c>
      <c r="K29" s="18">
        <v>4</v>
      </c>
      <c r="L29" s="5"/>
      <c r="M29" s="19">
        <v>7.0000000000000007E-2</v>
      </c>
      <c r="N29" s="18">
        <f>B29+E29+H29+K29</f>
        <v>30</v>
      </c>
      <c r="O29" s="137">
        <f t="shared" si="2"/>
        <v>0.52</v>
      </c>
    </row>
    <row r="30" spans="1:15" ht="13.5" thickBot="1" x14ac:dyDescent="0.25">
      <c r="A30" s="17" t="s">
        <v>31</v>
      </c>
      <c r="B30" s="77">
        <f>SUM(B27:B29)</f>
        <v>64</v>
      </c>
      <c r="C30" s="78"/>
      <c r="D30" s="82">
        <f>SUM(D27:D29)</f>
        <v>1.0900000000000001</v>
      </c>
      <c r="E30" s="77">
        <f>SUM(E27:E29)</f>
        <v>64</v>
      </c>
      <c r="F30" s="78"/>
      <c r="G30" s="82">
        <f>SUM(G27:G29)</f>
        <v>1.0900000000000001</v>
      </c>
      <c r="H30" s="77">
        <f>SUM(H27:H29)</f>
        <v>54</v>
      </c>
      <c r="I30" s="78"/>
      <c r="J30" s="82">
        <f>SUM(J27:J29)</f>
        <v>0.95</v>
      </c>
      <c r="K30" s="77">
        <f>SUM(K27:K29)</f>
        <v>59</v>
      </c>
      <c r="L30" s="78"/>
      <c r="M30" s="82">
        <f>SUM(M27:M29)</f>
        <v>1.03</v>
      </c>
      <c r="N30" s="77">
        <f>B30+E30+H30+K30</f>
        <v>241</v>
      </c>
      <c r="O30" s="79">
        <f t="shared" si="2"/>
        <v>4.16</v>
      </c>
    </row>
    <row r="31" spans="1:15" ht="15" x14ac:dyDescent="0.2">
      <c r="A31" s="128" t="s">
        <v>73</v>
      </c>
      <c r="B31" s="111">
        <v>620</v>
      </c>
      <c r="C31" s="112"/>
      <c r="D31" s="19">
        <v>10.6</v>
      </c>
      <c r="E31" s="111">
        <v>620</v>
      </c>
      <c r="F31" s="112"/>
      <c r="G31" s="19">
        <v>10.6</v>
      </c>
      <c r="H31" s="111">
        <v>620</v>
      </c>
      <c r="I31" s="112"/>
      <c r="J31" s="19">
        <v>10.82</v>
      </c>
      <c r="K31" s="111">
        <v>620</v>
      </c>
      <c r="L31" s="112"/>
      <c r="M31" s="19">
        <v>10.81</v>
      </c>
      <c r="N31" s="111">
        <f t="shared" ref="N31" si="3">B31+E31+H31+K31</f>
        <v>2480</v>
      </c>
      <c r="O31" s="133">
        <f t="shared" ref="O31:O37" si="4">D31+G31+J31+M31</f>
        <v>42.83</v>
      </c>
    </row>
    <row r="32" spans="1:15" s="134" customFormat="1" ht="15.75" thickBot="1" x14ac:dyDescent="0.25">
      <c r="A32" s="129" t="s">
        <v>16</v>
      </c>
      <c r="B32" s="111">
        <v>55</v>
      </c>
      <c r="C32" s="112"/>
      <c r="D32" s="19">
        <v>0.94</v>
      </c>
      <c r="E32" s="111">
        <v>55</v>
      </c>
      <c r="F32" s="112"/>
      <c r="G32" s="19">
        <v>0.94</v>
      </c>
      <c r="H32" s="111">
        <v>55</v>
      </c>
      <c r="I32" s="112"/>
      <c r="J32" s="19">
        <v>0.96</v>
      </c>
      <c r="K32" s="111">
        <v>55</v>
      </c>
      <c r="L32" s="112"/>
      <c r="M32" s="19">
        <v>0.96</v>
      </c>
      <c r="N32" s="111">
        <f>B32+E32+H32+K32</f>
        <v>220</v>
      </c>
      <c r="O32" s="133">
        <f t="shared" si="4"/>
        <v>3.8</v>
      </c>
    </row>
    <row r="33" spans="1:15" ht="43.5" thickBot="1" x14ac:dyDescent="0.25">
      <c r="A33" s="122" t="s">
        <v>74</v>
      </c>
      <c r="B33" s="77">
        <f>SUM(B31:B32)</f>
        <v>675</v>
      </c>
      <c r="C33" s="78"/>
      <c r="D33" s="82">
        <f>SUM(D31:D32)</f>
        <v>11.54</v>
      </c>
      <c r="E33" s="77">
        <f>SUM(E31:E32)</f>
        <v>675</v>
      </c>
      <c r="F33" s="78"/>
      <c r="G33" s="82">
        <f>SUM(G31:G32)</f>
        <v>11.54</v>
      </c>
      <c r="H33" s="77">
        <f>SUM(H31:H32)</f>
        <v>675</v>
      </c>
      <c r="I33" s="78"/>
      <c r="J33" s="82">
        <f>SUM(J31:J32)</f>
        <v>11.780000000000001</v>
      </c>
      <c r="K33" s="77">
        <f>SUM(K31:K32)</f>
        <v>675</v>
      </c>
      <c r="L33" s="78"/>
      <c r="M33" s="82">
        <f>SUM(M31:M32)</f>
        <v>11.77</v>
      </c>
      <c r="N33" s="77">
        <f>B33+E33+H33+K33</f>
        <v>2700</v>
      </c>
      <c r="O33" s="79">
        <f t="shared" si="4"/>
        <v>46.629999999999995</v>
      </c>
    </row>
    <row r="34" spans="1:15" ht="26.25" thickBot="1" x14ac:dyDescent="0.25">
      <c r="A34" s="23" t="s">
        <v>40</v>
      </c>
      <c r="B34" s="111">
        <v>30</v>
      </c>
      <c r="C34" s="112"/>
      <c r="D34" s="19">
        <v>0.51</v>
      </c>
      <c r="E34" s="111">
        <v>20</v>
      </c>
      <c r="F34" s="112"/>
      <c r="G34" s="19">
        <v>0.51</v>
      </c>
      <c r="H34" s="111">
        <v>15</v>
      </c>
      <c r="I34" s="112"/>
      <c r="J34" s="19">
        <v>0.26</v>
      </c>
      <c r="K34" s="111">
        <v>20</v>
      </c>
      <c r="L34" s="112"/>
      <c r="M34" s="19">
        <v>0.35</v>
      </c>
      <c r="N34" s="111">
        <f>B34+E34+H34+K34</f>
        <v>85</v>
      </c>
      <c r="O34" s="133">
        <f t="shared" si="4"/>
        <v>1.63</v>
      </c>
    </row>
    <row r="35" spans="1:15" ht="13.5" thickBot="1" x14ac:dyDescent="0.25">
      <c r="A35" s="52" t="s">
        <v>47</v>
      </c>
      <c r="B35" s="111">
        <v>102</v>
      </c>
      <c r="C35" s="112"/>
      <c r="D35" s="19">
        <v>1.77</v>
      </c>
      <c r="E35" s="111">
        <v>28</v>
      </c>
      <c r="F35" s="112"/>
      <c r="G35" s="19">
        <v>0.48</v>
      </c>
      <c r="H35" s="111">
        <v>10</v>
      </c>
      <c r="I35" s="112"/>
      <c r="J35" s="19">
        <v>0.17</v>
      </c>
      <c r="K35" s="111">
        <v>40</v>
      </c>
      <c r="L35" s="112"/>
      <c r="M35" s="19">
        <v>0.7</v>
      </c>
      <c r="N35" s="111">
        <f>B35+E35+H35+K35</f>
        <v>180</v>
      </c>
      <c r="O35" s="133">
        <f t="shared" si="4"/>
        <v>3.12</v>
      </c>
    </row>
    <row r="36" spans="1:15" ht="13.5" thickBot="1" x14ac:dyDescent="0.25">
      <c r="A36" s="17" t="s">
        <v>48</v>
      </c>
      <c r="B36" s="77">
        <f>B34+B35</f>
        <v>132</v>
      </c>
      <c r="C36" s="78"/>
      <c r="D36" s="82">
        <f>D34+D35</f>
        <v>2.2800000000000002</v>
      </c>
      <c r="E36" s="77">
        <f>E34+E35</f>
        <v>48</v>
      </c>
      <c r="F36" s="78"/>
      <c r="G36" s="82">
        <f>G34+G35</f>
        <v>0.99</v>
      </c>
      <c r="H36" s="77">
        <f>H34+H35</f>
        <v>25</v>
      </c>
      <c r="I36" s="78"/>
      <c r="J36" s="82">
        <f>J34+J35</f>
        <v>0.43000000000000005</v>
      </c>
      <c r="K36" s="77">
        <f>K34+K35</f>
        <v>60</v>
      </c>
      <c r="L36" s="78"/>
      <c r="M36" s="82">
        <f>M34+M35</f>
        <v>1.0499999999999998</v>
      </c>
      <c r="N36" s="77">
        <f>B36+E36+H36+K36</f>
        <v>265</v>
      </c>
      <c r="O36" s="79">
        <f t="shared" si="4"/>
        <v>4.75</v>
      </c>
    </row>
    <row r="37" spans="1:15" ht="13.5" thickBot="1" x14ac:dyDescent="0.25">
      <c r="A37" s="16" t="s">
        <v>33</v>
      </c>
      <c r="B37" s="113">
        <f>B26+B30+B33+B36</f>
        <v>2057</v>
      </c>
      <c r="C37" s="114"/>
      <c r="D37" s="9">
        <f>D26+D30+D33+D36</f>
        <v>35.120000000000005</v>
      </c>
      <c r="E37" s="113">
        <f>E26+E30+E33+E36</f>
        <v>1923</v>
      </c>
      <c r="F37" s="114"/>
      <c r="G37" s="9">
        <f>G26+G30+G33+G36</f>
        <v>33.01</v>
      </c>
      <c r="H37" s="113">
        <f>H26+H30+H33+H36</f>
        <v>1100</v>
      </c>
      <c r="I37" s="114"/>
      <c r="J37" s="9">
        <f>J26+J30+J33+J36</f>
        <v>19.16</v>
      </c>
      <c r="K37" s="113">
        <f>K26+K30+K33+K36</f>
        <v>1950</v>
      </c>
      <c r="L37" s="114"/>
      <c r="M37" s="9">
        <f>M26+M30+M33+M36</f>
        <v>33.97</v>
      </c>
      <c r="N37" s="115">
        <f>N26+N30+N33+N36</f>
        <v>7030</v>
      </c>
      <c r="O37" s="9">
        <f t="shared" si="4"/>
        <v>121.25999999999999</v>
      </c>
    </row>
    <row r="39" spans="1:15" ht="14.25" x14ac:dyDescent="0.2">
      <c r="A39" s="31" t="s">
        <v>69</v>
      </c>
    </row>
    <row r="40" spans="1:15" x14ac:dyDescent="0.2">
      <c r="A40" s="32" t="s">
        <v>82</v>
      </c>
    </row>
  </sheetData>
  <mergeCells count="9">
    <mergeCell ref="A12:O12"/>
    <mergeCell ref="A13:O13"/>
    <mergeCell ref="A14:O14"/>
    <mergeCell ref="A16:A17"/>
    <mergeCell ref="B16:D16"/>
    <mergeCell ref="E16:G16"/>
    <mergeCell ref="H16:J16"/>
    <mergeCell ref="K16:M16"/>
    <mergeCell ref="N16:O16"/>
  </mergeCells>
  <phoneticPr fontId="4" type="noConversion"/>
  <pageMargins left="1.35" right="0.18" top="0.28999999999999998" bottom="0.22" header="0.17" footer="0.19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44"/>
  <sheetViews>
    <sheetView view="pageBreakPreview" topLeftCell="A19" zoomScaleNormal="90" zoomScaleSheetLayoutView="100" workbookViewId="0">
      <selection activeCell="E39" sqref="E39"/>
    </sheetView>
  </sheetViews>
  <sheetFormatPr defaultRowHeight="12.75" x14ac:dyDescent="0.2"/>
  <cols>
    <col min="1" max="1" width="36.28515625" customWidth="1"/>
    <col min="2" max="2" width="8.7109375" customWidth="1"/>
    <col min="3" max="3" width="9.7109375" hidden="1" customWidth="1"/>
    <col min="4" max="4" width="8.85546875" customWidth="1"/>
    <col min="5" max="5" width="8.42578125" customWidth="1"/>
    <col min="6" max="6" width="9.5703125" hidden="1" customWidth="1"/>
    <col min="7" max="7" width="8.5703125" customWidth="1"/>
    <col min="8" max="8" width="8" customWidth="1"/>
    <col min="9" max="9" width="9.42578125" hidden="1" customWidth="1"/>
    <col min="10" max="10" width="8.5703125" customWidth="1"/>
    <col min="11" max="11" width="8.28515625" customWidth="1"/>
    <col min="12" max="12" width="9.5703125" hidden="1" customWidth="1"/>
    <col min="13" max="13" width="8.7109375" customWidth="1"/>
    <col min="14" max="14" width="8.28515625" customWidth="1"/>
    <col min="15" max="15" width="9.5703125" customWidth="1"/>
  </cols>
  <sheetData>
    <row r="1" spans="1:1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68</v>
      </c>
      <c r="L1" s="1"/>
      <c r="M1" s="1"/>
      <c r="N1" s="1"/>
      <c r="O1" s="1"/>
    </row>
    <row r="2" spans="1:15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 t="s">
        <v>24</v>
      </c>
      <c r="L2" s="27"/>
      <c r="M2" s="27"/>
      <c r="N2" s="27"/>
      <c r="O2" s="27"/>
    </row>
    <row r="3" spans="1:15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 t="s">
        <v>30</v>
      </c>
      <c r="L3" s="27"/>
      <c r="M3" s="27"/>
      <c r="N3" s="27"/>
      <c r="O3" s="27"/>
    </row>
    <row r="4" spans="1:15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8" t="s">
        <v>83</v>
      </c>
      <c r="L4" s="28"/>
      <c r="M4" s="28"/>
      <c r="N4" s="28"/>
      <c r="O4" s="27"/>
    </row>
    <row r="5" spans="1:15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 t="s">
        <v>17</v>
      </c>
      <c r="L5" s="27"/>
      <c r="M5" s="27"/>
      <c r="N5" s="27"/>
      <c r="O5" s="27"/>
    </row>
    <row r="6" spans="1:15" x14ac:dyDescent="0.2">
      <c r="A6" s="27"/>
      <c r="B6" s="27"/>
      <c r="C6" s="27"/>
      <c r="D6" s="27"/>
      <c r="E6" s="27"/>
      <c r="F6" s="27"/>
      <c r="G6" s="27" t="s">
        <v>37</v>
      </c>
      <c r="H6" s="27"/>
      <c r="I6" s="27"/>
      <c r="J6" s="27"/>
      <c r="K6" s="27" t="s">
        <v>15</v>
      </c>
      <c r="L6" s="27"/>
      <c r="M6" s="27"/>
      <c r="N6" s="27"/>
      <c r="O6" s="27"/>
    </row>
    <row r="7" spans="1:15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 t="s">
        <v>22</v>
      </c>
      <c r="L7" s="27"/>
      <c r="M7" s="27"/>
      <c r="N7" s="27"/>
      <c r="O7" s="27"/>
    </row>
    <row r="8" spans="1:15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 t="s">
        <v>34</v>
      </c>
      <c r="L8" s="27"/>
      <c r="M8" s="27"/>
      <c r="N8" s="27"/>
      <c r="O8" s="27"/>
    </row>
    <row r="9" spans="1:15" x14ac:dyDescent="0.2">
      <c r="A9" s="27"/>
      <c r="B9" s="27"/>
      <c r="C9" s="27"/>
      <c r="D9" s="27"/>
      <c r="E9" s="1"/>
      <c r="F9" s="27"/>
      <c r="G9" s="27"/>
      <c r="H9" s="27"/>
      <c r="I9" s="27"/>
      <c r="J9" s="27"/>
      <c r="K9" s="27" t="s">
        <v>98</v>
      </c>
      <c r="L9" s="27"/>
      <c r="M9" s="27"/>
      <c r="N9" s="27"/>
      <c r="O9" s="27"/>
    </row>
    <row r="10" spans="1:15" x14ac:dyDescent="0.2">
      <c r="A10" s="199" t="s">
        <v>72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</row>
    <row r="11" spans="1:15" x14ac:dyDescent="0.2">
      <c r="A11" s="199" t="s">
        <v>38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</row>
    <row r="12" spans="1:15" ht="13.5" thickBot="1" x14ac:dyDescent="0.25">
      <c r="A12" s="199" t="s">
        <v>93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</row>
    <row r="13" spans="1:15" x14ac:dyDescent="0.2">
      <c r="A13" s="209" t="s">
        <v>6</v>
      </c>
      <c r="B13" s="211" t="s">
        <v>7</v>
      </c>
      <c r="C13" s="212"/>
      <c r="D13" s="213"/>
      <c r="E13" s="211" t="s">
        <v>8</v>
      </c>
      <c r="F13" s="212"/>
      <c r="G13" s="213"/>
      <c r="H13" s="211" t="s">
        <v>9</v>
      </c>
      <c r="I13" s="212"/>
      <c r="J13" s="213"/>
      <c r="K13" s="211" t="s">
        <v>10</v>
      </c>
      <c r="L13" s="212"/>
      <c r="M13" s="213"/>
      <c r="N13" s="211" t="s">
        <v>11</v>
      </c>
      <c r="O13" s="213"/>
    </row>
    <row r="14" spans="1:15" ht="24.75" thickBot="1" x14ac:dyDescent="0.25">
      <c r="A14" s="210"/>
      <c r="B14" s="72" t="s">
        <v>14</v>
      </c>
      <c r="C14" s="71" t="s">
        <v>12</v>
      </c>
      <c r="D14" s="73" t="s">
        <v>13</v>
      </c>
      <c r="E14" s="72" t="s">
        <v>14</v>
      </c>
      <c r="F14" s="71" t="s">
        <v>12</v>
      </c>
      <c r="G14" s="73" t="s">
        <v>13</v>
      </c>
      <c r="H14" s="72" t="s">
        <v>14</v>
      </c>
      <c r="I14" s="71" t="s">
        <v>12</v>
      </c>
      <c r="J14" s="73" t="s">
        <v>13</v>
      </c>
      <c r="K14" s="72" t="s">
        <v>14</v>
      </c>
      <c r="L14" s="71" t="s">
        <v>12</v>
      </c>
      <c r="M14" s="73" t="s">
        <v>13</v>
      </c>
      <c r="N14" s="72" t="s">
        <v>14</v>
      </c>
      <c r="O14" s="73" t="s">
        <v>13</v>
      </c>
    </row>
    <row r="15" spans="1:15" x14ac:dyDescent="0.2">
      <c r="A15" s="190" t="s">
        <v>0</v>
      </c>
      <c r="B15" s="111">
        <v>1.4</v>
      </c>
      <c r="C15" s="148">
        <v>1.69</v>
      </c>
      <c r="D15" s="149">
        <v>12.6</v>
      </c>
      <c r="E15" s="111">
        <v>1</v>
      </c>
      <c r="F15" s="148">
        <v>1.69</v>
      </c>
      <c r="G15" s="149">
        <v>9</v>
      </c>
      <c r="H15" s="111">
        <v>1</v>
      </c>
      <c r="I15" s="148">
        <v>1.69</v>
      </c>
      <c r="J15" s="149">
        <v>9.3000000000000007</v>
      </c>
      <c r="K15" s="111">
        <v>1.4</v>
      </c>
      <c r="L15" s="148">
        <v>1.69</v>
      </c>
      <c r="M15" s="149">
        <v>13.02</v>
      </c>
      <c r="N15" s="150">
        <f>B15+E15+H15+K15</f>
        <v>4.8</v>
      </c>
      <c r="O15" s="149">
        <f>D15+G15+J15+M15</f>
        <v>43.92</v>
      </c>
    </row>
    <row r="16" spans="1:15" x14ac:dyDescent="0.2">
      <c r="A16" s="191" t="s">
        <v>1</v>
      </c>
      <c r="B16" s="111">
        <v>1.6</v>
      </c>
      <c r="C16" s="148">
        <v>1.69</v>
      </c>
      <c r="D16" s="149">
        <v>14.4</v>
      </c>
      <c r="E16" s="111">
        <v>1</v>
      </c>
      <c r="F16" s="148">
        <v>1.69</v>
      </c>
      <c r="G16" s="149">
        <v>9</v>
      </c>
      <c r="H16" s="111">
        <v>1.5</v>
      </c>
      <c r="I16" s="148">
        <v>1.69</v>
      </c>
      <c r="J16" s="149">
        <v>13.95</v>
      </c>
      <c r="K16" s="111">
        <v>1.6</v>
      </c>
      <c r="L16" s="148">
        <v>1.69</v>
      </c>
      <c r="M16" s="149">
        <v>14.88</v>
      </c>
      <c r="N16" s="150">
        <f t="shared" ref="N16:N21" si="0">B16+E16+H16+K16</f>
        <v>5.6999999999999993</v>
      </c>
      <c r="O16" s="149">
        <f>D16+G16+J16+M16</f>
        <v>52.23</v>
      </c>
    </row>
    <row r="17" spans="1:15" x14ac:dyDescent="0.2">
      <c r="A17" s="191" t="s">
        <v>4</v>
      </c>
      <c r="B17" s="111">
        <v>14</v>
      </c>
      <c r="C17" s="148">
        <v>1.69</v>
      </c>
      <c r="D17" s="149">
        <v>98</v>
      </c>
      <c r="E17" s="111">
        <v>8</v>
      </c>
      <c r="F17" s="148">
        <v>1.69</v>
      </c>
      <c r="G17" s="149">
        <v>56</v>
      </c>
      <c r="H17" s="111">
        <v>8</v>
      </c>
      <c r="I17" s="148">
        <v>1.69</v>
      </c>
      <c r="J17" s="149">
        <v>58.4</v>
      </c>
      <c r="K17" s="111">
        <v>13</v>
      </c>
      <c r="L17" s="148">
        <v>1.69</v>
      </c>
      <c r="M17" s="149">
        <v>94.9</v>
      </c>
      <c r="N17" s="150">
        <f>B17+E17+H17+K17</f>
        <v>43</v>
      </c>
      <c r="O17" s="149">
        <f t="shared" ref="O17:O25" si="1">D17+G17+J17+M17</f>
        <v>307.3</v>
      </c>
    </row>
    <row r="18" spans="1:15" x14ac:dyDescent="0.2">
      <c r="A18" s="191" t="s">
        <v>2</v>
      </c>
      <c r="B18" s="111">
        <v>35</v>
      </c>
      <c r="C18" s="148">
        <v>1.69</v>
      </c>
      <c r="D18" s="149">
        <v>245</v>
      </c>
      <c r="E18" s="111">
        <v>12</v>
      </c>
      <c r="F18" s="148">
        <v>1.69</v>
      </c>
      <c r="G18" s="149">
        <v>84</v>
      </c>
      <c r="H18" s="111">
        <v>9</v>
      </c>
      <c r="I18" s="148">
        <v>1.69</v>
      </c>
      <c r="J18" s="149">
        <v>65.7</v>
      </c>
      <c r="K18" s="111">
        <v>25</v>
      </c>
      <c r="L18" s="148">
        <v>1.69</v>
      </c>
      <c r="M18" s="149">
        <v>182.5</v>
      </c>
      <c r="N18" s="150">
        <f>B18+E18+H18+K18</f>
        <v>81</v>
      </c>
      <c r="O18" s="149">
        <f t="shared" si="1"/>
        <v>577.20000000000005</v>
      </c>
    </row>
    <row r="19" spans="1:15" x14ac:dyDescent="0.2">
      <c r="A19" s="191" t="s">
        <v>3</v>
      </c>
      <c r="B19" s="111">
        <v>10</v>
      </c>
      <c r="C19" s="148">
        <v>1.69</v>
      </c>
      <c r="D19" s="149">
        <v>70</v>
      </c>
      <c r="E19" s="111">
        <v>6</v>
      </c>
      <c r="F19" s="148">
        <v>1.69</v>
      </c>
      <c r="G19" s="149">
        <v>42</v>
      </c>
      <c r="H19" s="111">
        <v>6</v>
      </c>
      <c r="I19" s="148">
        <v>1.69</v>
      </c>
      <c r="J19" s="149">
        <v>43.8</v>
      </c>
      <c r="K19" s="111">
        <v>10</v>
      </c>
      <c r="L19" s="148">
        <v>1.69</v>
      </c>
      <c r="M19" s="149">
        <v>73</v>
      </c>
      <c r="N19" s="150">
        <f t="shared" si="0"/>
        <v>32</v>
      </c>
      <c r="O19" s="149">
        <f t="shared" si="1"/>
        <v>228.8</v>
      </c>
    </row>
    <row r="20" spans="1:15" x14ac:dyDescent="0.2">
      <c r="A20" s="191" t="s">
        <v>28</v>
      </c>
      <c r="B20" s="111">
        <v>1.5</v>
      </c>
      <c r="C20" s="148"/>
      <c r="D20" s="149">
        <v>13.5</v>
      </c>
      <c r="E20" s="111">
        <v>2</v>
      </c>
      <c r="F20" s="148"/>
      <c r="G20" s="149">
        <v>18</v>
      </c>
      <c r="H20" s="111">
        <v>1.5</v>
      </c>
      <c r="I20" s="148"/>
      <c r="J20" s="149">
        <v>13.95</v>
      </c>
      <c r="K20" s="111">
        <v>2</v>
      </c>
      <c r="L20" s="148"/>
      <c r="M20" s="149">
        <v>18.600000000000001</v>
      </c>
      <c r="N20" s="150">
        <f t="shared" si="0"/>
        <v>7</v>
      </c>
      <c r="O20" s="149">
        <f t="shared" si="1"/>
        <v>64.050000000000011</v>
      </c>
    </row>
    <row r="21" spans="1:15" ht="25.5" x14ac:dyDescent="0.2">
      <c r="A21" s="42" t="s">
        <v>42</v>
      </c>
      <c r="B21" s="111">
        <v>0.5</v>
      </c>
      <c r="C21" s="148"/>
      <c r="D21" s="151">
        <v>3.5</v>
      </c>
      <c r="E21" s="111">
        <v>0.3</v>
      </c>
      <c r="F21" s="148"/>
      <c r="G21" s="151">
        <v>2.1</v>
      </c>
      <c r="H21" s="111">
        <v>0.2</v>
      </c>
      <c r="I21" s="148"/>
      <c r="J21" s="151">
        <v>1.46</v>
      </c>
      <c r="K21" s="111">
        <v>1</v>
      </c>
      <c r="L21" s="148"/>
      <c r="M21" s="151">
        <v>7.3</v>
      </c>
      <c r="N21" s="150">
        <f t="shared" si="0"/>
        <v>2</v>
      </c>
      <c r="O21" s="149">
        <f t="shared" si="1"/>
        <v>14.36</v>
      </c>
    </row>
    <row r="22" spans="1:15" ht="13.5" thickBot="1" x14ac:dyDescent="0.25">
      <c r="A22" s="143" t="s">
        <v>41</v>
      </c>
      <c r="B22" s="152">
        <f>SUM(B15:B21)</f>
        <v>64</v>
      </c>
      <c r="C22" s="153">
        <v>1.69</v>
      </c>
      <c r="D22" s="154">
        <f>SUM(D15:D21)</f>
        <v>457</v>
      </c>
      <c r="E22" s="152">
        <f>SUM(E15:E21)</f>
        <v>30.3</v>
      </c>
      <c r="F22" s="153">
        <v>1.69</v>
      </c>
      <c r="G22" s="154">
        <f>SUM(G15:G21)</f>
        <v>220.1</v>
      </c>
      <c r="H22" s="152">
        <f>SUM(H15:H21)</f>
        <v>27.2</v>
      </c>
      <c r="I22" s="153">
        <v>1.69</v>
      </c>
      <c r="J22" s="154">
        <f>SUM(J15:J21)</f>
        <v>206.56000000000003</v>
      </c>
      <c r="K22" s="152">
        <f>SUM(K15:K21)</f>
        <v>54</v>
      </c>
      <c r="L22" s="153">
        <v>1.69</v>
      </c>
      <c r="M22" s="154">
        <f>SUM(M15:M21)</f>
        <v>404.20000000000005</v>
      </c>
      <c r="N22" s="152">
        <f>SUM(N15:N21)</f>
        <v>175.5</v>
      </c>
      <c r="O22" s="154">
        <f t="shared" si="1"/>
        <v>1287.8600000000001</v>
      </c>
    </row>
    <row r="23" spans="1:15" ht="12" customHeight="1" x14ac:dyDescent="0.2">
      <c r="A23" s="14" t="s">
        <v>20</v>
      </c>
      <c r="B23" s="150">
        <v>16</v>
      </c>
      <c r="C23" s="148"/>
      <c r="D23" s="149">
        <v>112</v>
      </c>
      <c r="E23" s="150">
        <v>14</v>
      </c>
      <c r="F23" s="148"/>
      <c r="G23" s="149">
        <v>98</v>
      </c>
      <c r="H23" s="150">
        <v>12</v>
      </c>
      <c r="I23" s="148"/>
      <c r="J23" s="149">
        <v>87.6</v>
      </c>
      <c r="K23" s="150">
        <v>14</v>
      </c>
      <c r="L23" s="148"/>
      <c r="M23" s="149">
        <v>102.2</v>
      </c>
      <c r="N23" s="150">
        <f t="shared" ref="N23:N25" si="2">B23+E23+H23+K23</f>
        <v>56</v>
      </c>
      <c r="O23" s="149">
        <f t="shared" si="1"/>
        <v>399.8</v>
      </c>
    </row>
    <row r="24" spans="1:15" ht="13.5" customHeight="1" x14ac:dyDescent="0.2">
      <c r="A24" s="15" t="s">
        <v>21</v>
      </c>
      <c r="B24" s="150">
        <v>4</v>
      </c>
      <c r="C24" s="148"/>
      <c r="D24" s="149">
        <v>36</v>
      </c>
      <c r="E24" s="150">
        <v>3</v>
      </c>
      <c r="F24" s="148"/>
      <c r="G24" s="149">
        <v>27</v>
      </c>
      <c r="H24" s="150">
        <v>3</v>
      </c>
      <c r="I24" s="148"/>
      <c r="J24" s="149">
        <v>27.9</v>
      </c>
      <c r="K24" s="150">
        <v>3.4</v>
      </c>
      <c r="L24" s="148"/>
      <c r="M24" s="149">
        <v>31.62</v>
      </c>
      <c r="N24" s="150">
        <f t="shared" si="2"/>
        <v>13.4</v>
      </c>
      <c r="O24" s="149">
        <f t="shared" si="1"/>
        <v>122.52000000000001</v>
      </c>
    </row>
    <row r="25" spans="1:15" ht="26.25" thickBot="1" x14ac:dyDescent="0.25">
      <c r="A25" s="131" t="s">
        <v>26</v>
      </c>
      <c r="B25" s="150">
        <v>3.5</v>
      </c>
      <c r="C25" s="148"/>
      <c r="D25" s="149">
        <v>24.5</v>
      </c>
      <c r="E25" s="150">
        <v>3</v>
      </c>
      <c r="F25" s="148"/>
      <c r="G25" s="149">
        <v>21</v>
      </c>
      <c r="H25" s="150">
        <v>2</v>
      </c>
      <c r="I25" s="148"/>
      <c r="J25" s="149">
        <v>14.6</v>
      </c>
      <c r="K25" s="150">
        <v>3</v>
      </c>
      <c r="L25" s="148"/>
      <c r="M25" s="149">
        <v>21.9</v>
      </c>
      <c r="N25" s="150">
        <f t="shared" si="2"/>
        <v>11.5</v>
      </c>
      <c r="O25" s="149">
        <f t="shared" si="1"/>
        <v>82</v>
      </c>
    </row>
    <row r="26" spans="1:15" ht="13.5" hidden="1" customHeight="1" thickBot="1" x14ac:dyDescent="0.25">
      <c r="A26" s="132" t="s">
        <v>32</v>
      </c>
      <c r="B26" s="152">
        <f>SUM(B23:B25)</f>
        <v>23.5</v>
      </c>
      <c r="C26" s="153">
        <v>1.69</v>
      </c>
      <c r="D26" s="154">
        <f>SUM(D23:D25)</f>
        <v>172.5</v>
      </c>
      <c r="E26" s="152">
        <f>SUM(E23:E25)</f>
        <v>20</v>
      </c>
      <c r="F26" s="153">
        <v>1.69</v>
      </c>
      <c r="G26" s="154">
        <f>SUM(G23:G25)</f>
        <v>146</v>
      </c>
      <c r="H26" s="152">
        <f>SUM(H23:H25)</f>
        <v>17</v>
      </c>
      <c r="I26" s="153">
        <v>1.69</v>
      </c>
      <c r="J26" s="154">
        <f>SUM(J23:J25)</f>
        <v>130.1</v>
      </c>
      <c r="K26" s="152">
        <f>SUM(K23:K25)</f>
        <v>20.399999999999999</v>
      </c>
      <c r="L26" s="153">
        <v>1.69</v>
      </c>
      <c r="M26" s="154">
        <f>SUM(M23:M25)</f>
        <v>155.72</v>
      </c>
      <c r="N26" s="152">
        <f>B26+E26+H26+K26</f>
        <v>80.900000000000006</v>
      </c>
      <c r="O26" s="154">
        <f>D26+G26+J26+M26</f>
        <v>604.32000000000005</v>
      </c>
    </row>
    <row r="27" spans="1:15" ht="13.5" hidden="1" thickBot="1" x14ac:dyDescent="0.25">
      <c r="A27" s="14" t="s">
        <v>20</v>
      </c>
      <c r="B27" s="150">
        <v>16</v>
      </c>
      <c r="C27" s="148"/>
      <c r="D27" s="149">
        <v>88</v>
      </c>
      <c r="E27" s="150">
        <v>13</v>
      </c>
      <c r="F27" s="148"/>
      <c r="G27" s="149">
        <v>71.5</v>
      </c>
      <c r="H27" s="150">
        <v>14</v>
      </c>
      <c r="I27" s="148"/>
      <c r="J27" s="149">
        <v>79.8</v>
      </c>
      <c r="K27" s="150">
        <v>14.5</v>
      </c>
      <c r="L27" s="148"/>
      <c r="M27" s="149">
        <v>82.65</v>
      </c>
      <c r="N27" s="150">
        <f t="shared" ref="N27:N37" si="3">B27+E27+H27+K27</f>
        <v>57.5</v>
      </c>
      <c r="O27" s="149">
        <f t="shared" ref="O27:O37" si="4">D27+G27+J27+M27</f>
        <v>321.95000000000005</v>
      </c>
    </row>
    <row r="28" spans="1:15" ht="13.5" hidden="1" thickBot="1" x14ac:dyDescent="0.25">
      <c r="A28" s="15" t="s">
        <v>21</v>
      </c>
      <c r="B28" s="150">
        <v>4</v>
      </c>
      <c r="C28" s="148"/>
      <c r="D28" s="149">
        <v>28.6</v>
      </c>
      <c r="E28" s="150">
        <v>3</v>
      </c>
      <c r="F28" s="148"/>
      <c r="G28" s="149">
        <v>21.45</v>
      </c>
      <c r="H28" s="150">
        <v>3</v>
      </c>
      <c r="I28" s="148"/>
      <c r="J28" s="149">
        <v>22.35</v>
      </c>
      <c r="K28" s="150">
        <v>3.5</v>
      </c>
      <c r="L28" s="148"/>
      <c r="M28" s="149">
        <v>26.07</v>
      </c>
      <c r="N28" s="150">
        <f t="shared" si="3"/>
        <v>13.5</v>
      </c>
      <c r="O28" s="149">
        <f t="shared" si="4"/>
        <v>98.47</v>
      </c>
    </row>
    <row r="29" spans="1:15" ht="26.25" hidden="1" thickBot="1" x14ac:dyDescent="0.25">
      <c r="A29" s="131" t="s">
        <v>26</v>
      </c>
      <c r="B29" s="150">
        <v>5</v>
      </c>
      <c r="C29" s="148"/>
      <c r="D29" s="149">
        <v>27.5</v>
      </c>
      <c r="E29" s="150">
        <v>2</v>
      </c>
      <c r="F29" s="148"/>
      <c r="G29" s="149">
        <v>11</v>
      </c>
      <c r="H29" s="150">
        <v>2</v>
      </c>
      <c r="I29" s="148"/>
      <c r="J29" s="149">
        <v>11.4</v>
      </c>
      <c r="K29" s="150">
        <v>3</v>
      </c>
      <c r="L29" s="148"/>
      <c r="M29" s="149">
        <v>17.100000000000001</v>
      </c>
      <c r="N29" s="150">
        <f t="shared" si="3"/>
        <v>12</v>
      </c>
      <c r="O29" s="149">
        <f t="shared" si="4"/>
        <v>67</v>
      </c>
    </row>
    <row r="30" spans="1:15" ht="26.25" thickBot="1" x14ac:dyDescent="0.25">
      <c r="A30" s="132" t="s">
        <v>32</v>
      </c>
      <c r="B30" s="152">
        <f>SUM(B27:B29)</f>
        <v>25</v>
      </c>
      <c r="C30" s="153">
        <v>1.69</v>
      </c>
      <c r="D30" s="154">
        <f>SUM(D27:D29)</f>
        <v>144.1</v>
      </c>
      <c r="E30" s="152">
        <f>SUM(E27:E29)</f>
        <v>18</v>
      </c>
      <c r="F30" s="153">
        <v>1.69</v>
      </c>
      <c r="G30" s="154">
        <f>SUM(G27:G29)</f>
        <v>103.95</v>
      </c>
      <c r="H30" s="152">
        <f>SUM(H27:H29)</f>
        <v>19</v>
      </c>
      <c r="I30" s="153">
        <v>1.69</v>
      </c>
      <c r="J30" s="154">
        <f>SUM(J27:J29)</f>
        <v>113.55000000000001</v>
      </c>
      <c r="K30" s="152">
        <f>SUM(K27:K29)</f>
        <v>21</v>
      </c>
      <c r="L30" s="153">
        <v>1.69</v>
      </c>
      <c r="M30" s="154">
        <f>SUM(M27:M29)</f>
        <v>125.82</v>
      </c>
      <c r="N30" s="152">
        <f>B30+E30+H30+K30</f>
        <v>83</v>
      </c>
      <c r="O30" s="154">
        <v>474.6</v>
      </c>
    </row>
    <row r="31" spans="1:15" x14ac:dyDescent="0.2">
      <c r="A31" s="144" t="s">
        <v>73</v>
      </c>
      <c r="B31" s="150">
        <v>40</v>
      </c>
      <c r="C31" s="148"/>
      <c r="D31" s="149">
        <v>180</v>
      </c>
      <c r="E31" s="150">
        <v>30</v>
      </c>
      <c r="F31" s="148"/>
      <c r="G31" s="149">
        <v>135</v>
      </c>
      <c r="H31" s="150">
        <v>29</v>
      </c>
      <c r="I31" s="148"/>
      <c r="J31" s="149">
        <v>136.30000000000001</v>
      </c>
      <c r="K31" s="150">
        <v>41</v>
      </c>
      <c r="L31" s="148"/>
      <c r="M31" s="149">
        <v>192.7</v>
      </c>
      <c r="N31" s="150">
        <f t="shared" ref="N31:N32" si="5">B31+E31+H31+K31</f>
        <v>140</v>
      </c>
      <c r="O31" s="149">
        <f t="shared" ref="O31:O32" si="6">D31+G31+J31+M31</f>
        <v>644</v>
      </c>
    </row>
    <row r="32" spans="1:15" ht="13.5" thickBot="1" x14ac:dyDescent="0.25">
      <c r="A32" s="145" t="s">
        <v>16</v>
      </c>
      <c r="B32" s="150">
        <v>2.5</v>
      </c>
      <c r="C32" s="155"/>
      <c r="D32" s="149">
        <v>17.5</v>
      </c>
      <c r="E32" s="150">
        <v>1.5</v>
      </c>
      <c r="F32" s="155"/>
      <c r="G32" s="149">
        <v>10.5</v>
      </c>
      <c r="H32" s="150">
        <v>2.5</v>
      </c>
      <c r="I32" s="155"/>
      <c r="J32" s="149">
        <v>18.25</v>
      </c>
      <c r="K32" s="150">
        <v>3.1</v>
      </c>
      <c r="L32" s="155"/>
      <c r="M32" s="149">
        <v>22.63</v>
      </c>
      <c r="N32" s="150">
        <f t="shared" si="5"/>
        <v>9.6</v>
      </c>
      <c r="O32" s="149">
        <f t="shared" si="6"/>
        <v>68.88</v>
      </c>
    </row>
    <row r="33" spans="1:15" ht="26.25" thickBot="1" x14ac:dyDescent="0.25">
      <c r="A33" s="135" t="s">
        <v>74</v>
      </c>
      <c r="B33" s="152">
        <f>SUM(B31:B32)</f>
        <v>42.5</v>
      </c>
      <c r="C33" s="156"/>
      <c r="D33" s="154">
        <f>SUM(D31:D32)</f>
        <v>197.5</v>
      </c>
      <c r="E33" s="152">
        <f>SUM(E31:E32)</f>
        <v>31.5</v>
      </c>
      <c r="F33" s="156"/>
      <c r="G33" s="154">
        <f>SUM(G31:G32)</f>
        <v>145.5</v>
      </c>
      <c r="H33" s="152">
        <f>SUM(H31:H32)</f>
        <v>31.5</v>
      </c>
      <c r="I33" s="156"/>
      <c r="J33" s="154">
        <f>SUM(J31:J32)</f>
        <v>154.55000000000001</v>
      </c>
      <c r="K33" s="152">
        <f>SUM(K31:K32)</f>
        <v>44.1</v>
      </c>
      <c r="L33" s="156"/>
      <c r="M33" s="154">
        <f>SUM(M31:M32)</f>
        <v>215.32999999999998</v>
      </c>
      <c r="N33" s="152">
        <f>B33+E33+H33+K33</f>
        <v>149.6</v>
      </c>
      <c r="O33" s="154">
        <f>D33+G33+J33+M33</f>
        <v>712.88</v>
      </c>
    </row>
    <row r="34" spans="1:15" x14ac:dyDescent="0.2">
      <c r="A34" s="146" t="s">
        <v>25</v>
      </c>
      <c r="B34" s="176">
        <v>210</v>
      </c>
      <c r="C34" s="177">
        <v>1.69</v>
      </c>
      <c r="D34" s="178">
        <v>1470</v>
      </c>
      <c r="E34" s="176">
        <v>90</v>
      </c>
      <c r="F34" s="177">
        <v>1.69</v>
      </c>
      <c r="G34" s="178">
        <v>630</v>
      </c>
      <c r="H34" s="176">
        <v>70</v>
      </c>
      <c r="I34" s="177">
        <v>1.69</v>
      </c>
      <c r="J34" s="178">
        <v>511</v>
      </c>
      <c r="K34" s="176">
        <v>210</v>
      </c>
      <c r="L34" s="177">
        <v>1.69</v>
      </c>
      <c r="M34" s="178">
        <v>1533</v>
      </c>
      <c r="N34" s="176">
        <v>580</v>
      </c>
      <c r="O34" s="179">
        <f t="shared" si="4"/>
        <v>4144</v>
      </c>
    </row>
    <row r="35" spans="1:15" ht="25.5" x14ac:dyDescent="0.2">
      <c r="A35" s="184" t="s">
        <v>89</v>
      </c>
      <c r="B35" s="150">
        <v>10</v>
      </c>
      <c r="C35" s="148"/>
      <c r="D35" s="149">
        <v>70</v>
      </c>
      <c r="E35" s="150">
        <v>10</v>
      </c>
      <c r="F35" s="148"/>
      <c r="G35" s="149">
        <v>70</v>
      </c>
      <c r="H35" s="150">
        <v>26</v>
      </c>
      <c r="I35" s="148"/>
      <c r="J35" s="149">
        <v>189.8</v>
      </c>
      <c r="K35" s="150">
        <v>10</v>
      </c>
      <c r="L35" s="148"/>
      <c r="M35" s="149">
        <v>73</v>
      </c>
      <c r="N35" s="150">
        <f>B35+E35+H35+K35</f>
        <v>56</v>
      </c>
      <c r="O35" s="156">
        <f>D35+G35+J35+M35</f>
        <v>402.8</v>
      </c>
    </row>
    <row r="36" spans="1:15" ht="26.25" thickBot="1" x14ac:dyDescent="0.25">
      <c r="A36" s="16" t="s">
        <v>29</v>
      </c>
      <c r="B36" s="180">
        <v>40</v>
      </c>
      <c r="C36" s="181"/>
      <c r="D36" s="182">
        <v>280</v>
      </c>
      <c r="E36" s="180">
        <v>14</v>
      </c>
      <c r="F36" s="181"/>
      <c r="G36" s="182">
        <v>98</v>
      </c>
      <c r="H36" s="180">
        <v>10</v>
      </c>
      <c r="I36" s="181"/>
      <c r="J36" s="182">
        <v>73</v>
      </c>
      <c r="K36" s="180">
        <v>35</v>
      </c>
      <c r="L36" s="181"/>
      <c r="M36" s="182">
        <v>255.5</v>
      </c>
      <c r="N36" s="180">
        <f t="shared" si="3"/>
        <v>99</v>
      </c>
      <c r="O36" s="183">
        <f t="shared" si="4"/>
        <v>706.5</v>
      </c>
    </row>
    <row r="37" spans="1:15" ht="26.25" thickBot="1" x14ac:dyDescent="0.25">
      <c r="A37" s="147" t="s">
        <v>90</v>
      </c>
      <c r="B37" s="157">
        <v>100</v>
      </c>
      <c r="C37" s="158"/>
      <c r="D37" s="151">
        <v>700</v>
      </c>
      <c r="E37" s="157">
        <v>34</v>
      </c>
      <c r="F37" s="158"/>
      <c r="G37" s="151">
        <v>238</v>
      </c>
      <c r="H37" s="157">
        <v>34</v>
      </c>
      <c r="I37" s="158"/>
      <c r="J37" s="151">
        <v>248.2</v>
      </c>
      <c r="K37" s="157">
        <v>92</v>
      </c>
      <c r="L37" s="158"/>
      <c r="M37" s="151">
        <v>671.6</v>
      </c>
      <c r="N37" s="157">
        <f t="shared" si="3"/>
        <v>260</v>
      </c>
      <c r="O37" s="159">
        <f t="shared" si="4"/>
        <v>1857.8000000000002</v>
      </c>
    </row>
    <row r="38" spans="1:15" ht="26.25" thickBot="1" x14ac:dyDescent="0.25">
      <c r="A38" s="53" t="s">
        <v>88</v>
      </c>
      <c r="B38" s="157">
        <v>5</v>
      </c>
      <c r="C38" s="158"/>
      <c r="D38" s="151">
        <v>35</v>
      </c>
      <c r="E38" s="157">
        <v>3</v>
      </c>
      <c r="F38" s="158"/>
      <c r="G38" s="151">
        <v>21</v>
      </c>
      <c r="H38" s="157">
        <v>2</v>
      </c>
      <c r="I38" s="158"/>
      <c r="J38" s="151">
        <v>14.6</v>
      </c>
      <c r="K38" s="157">
        <v>5</v>
      </c>
      <c r="L38" s="158"/>
      <c r="M38" s="151">
        <v>36.5</v>
      </c>
      <c r="N38" s="157">
        <f>B38+E38+H38+K38</f>
        <v>15</v>
      </c>
      <c r="O38" s="159">
        <f>D38+G38+J38+M38</f>
        <v>107.1</v>
      </c>
    </row>
    <row r="39" spans="1:15" ht="26.25" thickBot="1" x14ac:dyDescent="0.25">
      <c r="A39" s="53" t="s">
        <v>39</v>
      </c>
      <c r="B39" s="157">
        <v>0.3</v>
      </c>
      <c r="C39" s="158"/>
      <c r="D39" s="149">
        <v>2.1</v>
      </c>
      <c r="E39" s="157">
        <v>0.2</v>
      </c>
      <c r="F39" s="158"/>
      <c r="G39" s="149">
        <v>1.4</v>
      </c>
      <c r="H39" s="157">
        <v>0.2</v>
      </c>
      <c r="I39" s="158"/>
      <c r="J39" s="149">
        <v>1.46</v>
      </c>
      <c r="K39" s="157">
        <v>0.4</v>
      </c>
      <c r="L39" s="158"/>
      <c r="M39" s="149">
        <v>2.92</v>
      </c>
      <c r="N39" s="157">
        <f>B39+E39+H39+K39</f>
        <v>1.1000000000000001</v>
      </c>
      <c r="O39" s="159">
        <f>D39+G39+J39+M39</f>
        <v>7.88</v>
      </c>
    </row>
    <row r="40" spans="1:15" s="51" customFormat="1" ht="13.5" thickBot="1" x14ac:dyDescent="0.25">
      <c r="A40" s="29" t="s">
        <v>5</v>
      </c>
      <c r="B40" s="160">
        <f>B22+B30+B33+B34+B36+B37+B39</f>
        <v>481.8</v>
      </c>
      <c r="C40" s="161">
        <f>SUM(C30:C37)+C22</f>
        <v>5.07</v>
      </c>
      <c r="D40" s="162">
        <f>D22+D30+D33+D34+D36+D37+D39</f>
        <v>3250.7</v>
      </c>
      <c r="E40" s="160">
        <f>E22+E30+E33+E34+E36+E37+E39</f>
        <v>218</v>
      </c>
      <c r="F40" s="161">
        <f>SUM(F30:F37)+F22</f>
        <v>5.07</v>
      </c>
      <c r="G40" s="162">
        <f>G22+G30+G33+G34+G36+G37+G39</f>
        <v>1436.95</v>
      </c>
      <c r="H40" s="160">
        <f>H22+H30+H33+H34+H36+H37+H39</f>
        <v>191.89999999999998</v>
      </c>
      <c r="I40" s="161">
        <f>SUM(I30:I37)+I22</f>
        <v>5.07</v>
      </c>
      <c r="J40" s="162">
        <f>J22+J30+J33+J34+J36+J37+J39</f>
        <v>1308.3200000000002</v>
      </c>
      <c r="K40" s="160">
        <f>K22+K30+K33+K34+K36+K37+K39</f>
        <v>456.5</v>
      </c>
      <c r="L40" s="161">
        <f>SUM(L30:L37)+L22</f>
        <v>5.07</v>
      </c>
      <c r="M40" s="162">
        <f>M22+M30+M33+M34+M36+M37+M39</f>
        <v>3208.37</v>
      </c>
      <c r="N40" s="163">
        <f>N22+N30+N33+N34+N36+N37+N39</f>
        <v>1348.1999999999998</v>
      </c>
      <c r="O40" s="164">
        <f>O22+O30+O33+O34+O36+O37+O39</f>
        <v>9191.5199999999986</v>
      </c>
    </row>
    <row r="41" spans="1:15" s="51" customFormat="1" x14ac:dyDescent="0.2">
      <c r="A41" s="205" t="s">
        <v>91</v>
      </c>
      <c r="B41" s="206"/>
      <c r="C41" s="206"/>
      <c r="D41" s="206"/>
      <c r="E41" s="206"/>
      <c r="F41" s="206"/>
      <c r="G41" s="206"/>
      <c r="H41" s="206"/>
      <c r="I41" s="206"/>
      <c r="J41" s="206"/>
      <c r="K41"/>
      <c r="L41"/>
      <c r="M41"/>
      <c r="N41"/>
      <c r="O41"/>
    </row>
    <row r="42" spans="1:15" s="51" customFormat="1" x14ac:dyDescent="0.2">
      <c r="A42" s="207"/>
      <c r="B42" s="208"/>
      <c r="C42" s="208"/>
      <c r="D42" s="208"/>
      <c r="E42" s="208"/>
      <c r="F42" s="208"/>
      <c r="G42" s="208"/>
      <c r="H42" s="208"/>
      <c r="I42" s="208"/>
      <c r="J42" s="208"/>
      <c r="K42"/>
      <c r="L42"/>
      <c r="M42"/>
      <c r="N42"/>
      <c r="O42"/>
    </row>
    <row r="44" spans="1:15" ht="12" customHeight="1" x14ac:dyDescent="0.2"/>
  </sheetData>
  <mergeCells count="11">
    <mergeCell ref="A41:J41"/>
    <mergeCell ref="A42:J42"/>
    <mergeCell ref="A10:O10"/>
    <mergeCell ref="A11:O11"/>
    <mergeCell ref="A12:O12"/>
    <mergeCell ref="A13:A14"/>
    <mergeCell ref="B13:D13"/>
    <mergeCell ref="E13:G13"/>
    <mergeCell ref="H13:J13"/>
    <mergeCell ref="K13:M13"/>
    <mergeCell ref="N13:O13"/>
  </mergeCells>
  <phoneticPr fontId="4" type="noConversion"/>
  <pageMargins left="0.78740157480314965" right="0.39370078740157483" top="0.86614173228346458" bottom="0.23622047244094491" header="0.19685039370078741" footer="0.19685039370078741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тепло бюдж.</vt:lpstr>
      <vt:lpstr>ГВС</vt:lpstr>
      <vt:lpstr>вода бюдж.</vt:lpstr>
      <vt:lpstr>стоки бюдж.</vt:lpstr>
      <vt:lpstr>электр.бюдж.</vt:lpstr>
      <vt:lpstr>'вода бюдж.'!Область_печати</vt:lpstr>
      <vt:lpstr>'стоки бюдж.'!Область_печати</vt:lpstr>
      <vt:lpstr>'тепло бюдж.'!Область_печати</vt:lpstr>
      <vt:lpstr>электр.бюдж.!Область_печати</vt:lpstr>
    </vt:vector>
  </TitlesOfParts>
  <Company>Администрация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Al_Sveta</dc:creator>
  <cp:lastModifiedBy>Наталья Л. Захарова</cp:lastModifiedBy>
  <cp:lastPrinted>2018-12-10T12:10:57Z</cp:lastPrinted>
  <dcterms:created xsi:type="dcterms:W3CDTF">2005-12-02T11:15:07Z</dcterms:created>
  <dcterms:modified xsi:type="dcterms:W3CDTF">2018-12-14T12:49:36Z</dcterms:modified>
</cp:coreProperties>
</file>